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6" windowWidth="11292" windowHeight="6492" activeTab="0"/>
  </bookViews>
  <sheets>
    <sheet name="Для публикации" sheetId="1" r:id="rId1"/>
  </sheets>
  <definedNames/>
  <calcPr fullCalcOnLoad="1"/>
</workbook>
</file>

<file path=xl/sharedStrings.xml><?xml version="1.0" encoding="utf-8"?>
<sst xmlns="http://schemas.openxmlformats.org/spreadsheetml/2006/main" count="115" uniqueCount="108">
  <si>
    <t>(в рублях)</t>
  </si>
  <si>
    <t>Строка финансового отчета</t>
  </si>
  <si>
    <t>Шифр строки</t>
  </si>
  <si>
    <t>Всего</t>
  </si>
  <si>
    <t>Поступило средств в избирательный фонд, всего</t>
  </si>
  <si>
    <t xml:space="preserve">               в том числе</t>
  </si>
  <si>
    <t>1.1.</t>
  </si>
  <si>
    <t>Поступило средств в установленном порядке для формирования избирательного фонда</t>
  </si>
  <si>
    <t xml:space="preserve">               из них</t>
  </si>
  <si>
    <t>1.1.1</t>
  </si>
  <si>
    <t>1.1.2</t>
  </si>
  <si>
    <t>1.1.3</t>
  </si>
  <si>
    <t xml:space="preserve"> Добровольные пожертвования гражданина</t>
  </si>
  <si>
    <t>1.1.4</t>
  </si>
  <si>
    <t>Добровольные пожертвования юридического лица</t>
  </si>
  <si>
    <t>1.2.</t>
  </si>
  <si>
    <t xml:space="preserve"> Поступило в избирательный фонд денежных средств, подпадающих под действие п. 9 ст. 58 Федерального закона от 12.06.02 г., № 67-ФЗ</t>
  </si>
  <si>
    <t>1.2.1</t>
  </si>
  <si>
    <t>1.2.2</t>
  </si>
  <si>
    <t>1.2.3</t>
  </si>
  <si>
    <t xml:space="preserve"> Средства гражданина</t>
  </si>
  <si>
    <t>1.2.4</t>
  </si>
  <si>
    <t>Средства юридического лица</t>
  </si>
  <si>
    <t xml:space="preserve"> Денежные средства, перечисленные в фонд с указанием их назначения для внесения избирательного залога</t>
  </si>
  <si>
    <t>2.1.</t>
  </si>
  <si>
    <t>2.2.</t>
  </si>
  <si>
    <t>2.3.</t>
  </si>
  <si>
    <t>Добровольные пожертвования гражданина</t>
  </si>
  <si>
    <t>2.4.</t>
  </si>
  <si>
    <t xml:space="preserve"> Добровольные пожертвования юридического лица</t>
  </si>
  <si>
    <t>3.</t>
  </si>
  <si>
    <t>Возвращено денежных средств из избирательного фонда, всего</t>
  </si>
  <si>
    <t>3.1.</t>
  </si>
  <si>
    <t>Перечислено в доход бюджета</t>
  </si>
  <si>
    <t>3.2.</t>
  </si>
  <si>
    <t xml:space="preserve"> Возвращено жертвователям денежных средств, поступивших с нарушением установленного порядка</t>
  </si>
  <si>
    <t>3.2.1</t>
  </si>
  <si>
    <t xml:space="preserve"> Гражданам, которым запрещено осуществлять пожертвования либо не указавшим обязательные сведения в платежном документе</t>
  </si>
  <si>
    <t>3.2.2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</si>
  <si>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</si>
  <si>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3.2.3</t>
  </si>
  <si>
    <t>Средств, превышающих предельный размер добровольных пожертвований</t>
  </si>
  <si>
    <t>3.3.</t>
  </si>
  <si>
    <t>Возвращено жертвователям денежных средств, поступивших в установленном порядке</t>
  </si>
  <si>
    <t>3.3.1</t>
  </si>
  <si>
    <t xml:space="preserve"> Из них денежных средств, перечисленных в фонд с указанием их назначения для внесения избирательного залога</t>
  </si>
  <si>
    <t>4.</t>
  </si>
  <si>
    <t>Израсходовано средств, всего</t>
  </si>
  <si>
    <t>4.1.</t>
  </si>
  <si>
    <t xml:space="preserve"> На организацию сбора подписей избирателей</t>
  </si>
  <si>
    <t>4.1.1</t>
  </si>
  <si>
    <t xml:space="preserve"> Из них на оплату труда лиц, привлекаемых для сбора подписей избирателей</t>
  </si>
  <si>
    <t>4.2.</t>
  </si>
  <si>
    <t>На внесение избирательного залога (СТР.280=СТР.290-СТР.300)</t>
  </si>
  <si>
    <t>4.2.1</t>
  </si>
  <si>
    <t>Перечислено средств избирательного залога в избирательную комиссию</t>
  </si>
  <si>
    <t>4.2.2</t>
  </si>
  <si>
    <t xml:space="preserve"> Возвращено средств избирательного залога из избирательной комиссии</t>
  </si>
  <si>
    <t>4.3.</t>
  </si>
  <si>
    <t xml:space="preserve"> На предвыборную агитацию через организации телерадиовещания</t>
  </si>
  <si>
    <t>4.4.</t>
  </si>
  <si>
    <t>На предвыборную агитацию через редакции периодических печатных изданий</t>
  </si>
  <si>
    <t>4.5.</t>
  </si>
  <si>
    <t xml:space="preserve"> На выпуск и распространение печатных и иных агитационных материалов</t>
  </si>
  <si>
    <t>4.6.</t>
  </si>
  <si>
    <t>На проведение публичных массовых мероприятий</t>
  </si>
  <si>
    <t>4.7.</t>
  </si>
  <si>
    <t>На оплату работ (услуг) информационного и консультационного характера</t>
  </si>
  <si>
    <t>4.8.</t>
  </si>
  <si>
    <t xml:space="preserve"> На оплату других работ (услуг), выполненных (оказанных) юридическими лицами или гражданами РФ по договорам</t>
  </si>
  <si>
    <t>4.9.</t>
  </si>
  <si>
    <t>На оплату иных расходов, непосредственно связанных с проведением избирательной кампании</t>
  </si>
  <si>
    <t>5.</t>
  </si>
  <si>
    <t xml:space="preserve"> Распределено неизрасходованного остатка средств фонда</t>
  </si>
  <si>
    <t xml:space="preserve">               В том числе</t>
  </si>
  <si>
    <t>5.1.</t>
  </si>
  <si>
    <t>Средствам массовой информации</t>
  </si>
  <si>
    <t>5.2.</t>
  </si>
  <si>
    <t>Денежных средств, пропорционально перечисленным в избирательный фонд</t>
  </si>
  <si>
    <t>Остаток средств фонда на дату сдачи отчета (заверяется банковской справкой)(СТР.410=СТР.10-СТР.170-СТР.250-СТР.380)</t>
  </si>
  <si>
    <t>Собственные средства кандидата, избирательного объединения, избирательного блока</t>
  </si>
  <si>
    <t>Средства, выделенные кандидату выдвинувшим его избирательным объединением, избирательным блоком</t>
  </si>
  <si>
    <t xml:space="preserve"> Средства, выделенные кандидату выдвинувшим его избирательным объединением, избирательным блоком</t>
  </si>
  <si>
    <t>подпись</t>
  </si>
  <si>
    <t>Ф.И.О.</t>
  </si>
  <si>
    <t xml:space="preserve">              в том числе:</t>
  </si>
  <si>
    <t>Кочанов Михаил Николаевич</t>
  </si>
  <si>
    <t xml:space="preserve"> о поступлении и расходовании средств избирательных фондов кандидатов в депутаты городского Совета депутатов 24 созыва (повторные выборы)</t>
  </si>
  <si>
    <t>Соломбальская ТИК</t>
  </si>
  <si>
    <t>Боровикова Татьяна Федоровна</t>
  </si>
  <si>
    <t>Гибадуллин Андрей Рафаилович</t>
  </si>
  <si>
    <t>Дульнев Геннадий Николаевич</t>
  </si>
  <si>
    <t>Заревин Леонид Валентинович</t>
  </si>
  <si>
    <t>Коптяев Сергей Валентинович</t>
  </si>
  <si>
    <t>Корепанов Александр Сергеевич</t>
  </si>
  <si>
    <t>Олефиренко Евгений Анатольевич</t>
  </si>
  <si>
    <t>Цоба Валентина Сергеевна</t>
  </si>
  <si>
    <t>Выборы кандидатов в депутаты городского Совета депутатов 24 созыва (повторные выборы)</t>
  </si>
  <si>
    <t xml:space="preserve">Председатель избирательной  комиссии МО "Город Архангельск" (городской избирательной комиссии)               </t>
  </si>
  <si>
    <t>В.Б.Самойлов</t>
  </si>
  <si>
    <t>на 20 февраля 2006 года</t>
  </si>
  <si>
    <t>Колыгин Валерий Сергеевич *</t>
  </si>
  <si>
    <t>Пинчук Владимир Петрович*</t>
  </si>
  <si>
    <t>Подьякова Татьяна Сергеевна*</t>
  </si>
  <si>
    <t>Скулин Александр Сергеевич*</t>
  </si>
  <si>
    <t>*</t>
  </si>
  <si>
    <t>расшифровка стр. 60 в приложении 1.</t>
  </si>
  <si>
    <t>Сводные сведения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</si>
</sst>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4">
    <font>
      <sz val="10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b/>
      <sz val="7"/>
      <name val="Times New Roman CYR"/>
      <family val="1"/>
    </font>
    <font>
      <b/>
      <sz val="8"/>
      <name val="Times New Roman CYR"/>
      <family val="1"/>
    </font>
    <font>
      <b/>
      <sz val="12"/>
      <name val="Times New Roman CYR"/>
      <family val="1"/>
    </font>
    <font>
      <b/>
      <sz val="9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sz val="7"/>
      <name val="Times New Roman CYR"/>
      <family val="1"/>
    </font>
    <font>
      <b/>
      <u val="single"/>
      <sz val="12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1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1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1" fontId="1" fillId="0" borderId="1" xfId="0" applyNumberFormat="1" applyFont="1" applyFill="1" applyBorder="1" applyAlignment="1" applyProtection="1">
      <alignment horizontal="center" vertical="center" wrapText="1"/>
      <protection/>
    </xf>
    <xf numFmtId="1" fontId="1" fillId="0" borderId="1" xfId="0" applyNumberFormat="1" applyFont="1" applyFill="1" applyBorder="1" applyAlignment="1" applyProtection="1">
      <alignment horizontal="right" vertical="center" wrapText="1"/>
      <protection/>
    </xf>
    <xf numFmtId="1" fontId="4" fillId="0" borderId="1" xfId="0" applyNumberFormat="1" applyFont="1" applyFill="1" applyBorder="1" applyAlignment="1" applyProtection="1">
      <alignment horizontal="left" vertical="center" wrapText="1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6" fillId="0" borderId="1" xfId="0" applyNumberFormat="1" applyFont="1" applyFill="1" applyBorder="1" applyAlignment="1" applyProtection="1">
      <alignment horizontal="right" vertical="center" wrapText="1"/>
      <protection/>
    </xf>
    <xf numFmtId="1" fontId="1" fillId="0" borderId="2" xfId="0" applyNumberFormat="1" applyFont="1" applyFill="1" applyBorder="1" applyAlignment="1" applyProtection="1">
      <alignment horizontal="left" vertical="center" wrapText="1"/>
      <protection/>
    </xf>
    <xf numFmtId="1" fontId="1" fillId="0" borderId="3" xfId="0" applyNumberFormat="1" applyFont="1" applyFill="1" applyBorder="1" applyAlignment="1" applyProtection="1">
      <alignment horizontal="left" vertical="center" wrapText="1"/>
      <protection/>
    </xf>
    <xf numFmtId="1" fontId="1" fillId="0" borderId="1" xfId="0" applyNumberFormat="1" applyFont="1" applyFill="1" applyBorder="1" applyAlignment="1" applyProtection="1">
      <alignment horizontal="left" vertical="center" wrapText="1"/>
      <protection/>
    </xf>
    <xf numFmtId="1" fontId="7" fillId="0" borderId="1" xfId="0" applyNumberFormat="1" applyFont="1" applyFill="1" applyBorder="1" applyAlignment="1" applyProtection="1">
      <alignment horizontal="center" vertical="center" wrapText="1"/>
      <protection/>
    </xf>
    <xf numFmtId="1" fontId="8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1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1" fontId="11" fillId="0" borderId="0" xfId="0" applyNumberFormat="1" applyFont="1" applyFill="1" applyAlignment="1" applyProtection="1">
      <alignment horizontal="right"/>
      <protection/>
    </xf>
    <xf numFmtId="1" fontId="1" fillId="0" borderId="4" xfId="0" applyNumberFormat="1" applyFont="1" applyFill="1" applyBorder="1" applyAlignment="1" applyProtection="1">
      <alignment horizontal="center" vertical="center" wrapText="1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1" fontId="1" fillId="0" borderId="4" xfId="0" applyNumberFormat="1" applyFont="1" applyFill="1" applyBorder="1" applyAlignment="1" applyProtection="1">
      <alignment horizontal="left" vertical="center" wrapText="1"/>
      <protection/>
    </xf>
    <xf numFmtId="1" fontId="1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 applyProtection="1">
      <alignment horizontal="left"/>
      <protection locked="0"/>
    </xf>
    <xf numFmtId="1" fontId="7" fillId="0" borderId="6" xfId="0" applyNumberFormat="1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57"/>
  <sheetViews>
    <sheetView tabSelected="1" zoomScaleSheetLayoutView="71" workbookViewId="0" topLeftCell="A1">
      <pane xSplit="15612" topLeftCell="AB1" activePane="topLeft" state="split"/>
      <selection pane="topLeft" activeCell="F3" sqref="F3"/>
      <selection pane="topRight" activeCell="AB1" sqref="AB1"/>
    </sheetView>
  </sheetViews>
  <sheetFormatPr defaultColWidth="9.00390625" defaultRowHeight="12.75"/>
  <cols>
    <col min="1" max="1" width="4.125" style="1" customWidth="1"/>
    <col min="2" max="2" width="46.50390625" style="2" customWidth="1"/>
    <col min="3" max="3" width="6.875" style="3" customWidth="1"/>
    <col min="4" max="8" width="16.625" style="4" customWidth="1"/>
    <col min="9" max="17" width="16.625" style="5" customWidth="1"/>
    <col min="18" max="16384" width="9.125" style="2" customWidth="1"/>
  </cols>
  <sheetData>
    <row r="1" spans="2:17" ht="15" customHeight="1">
      <c r="B1" s="37"/>
      <c r="D1" s="40"/>
      <c r="E1" s="40"/>
      <c r="F1" s="40" t="s">
        <v>97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2:17" ht="15" customHeight="1">
      <c r="B2" s="38"/>
      <c r="D2" s="41"/>
      <c r="E2" s="41"/>
      <c r="F2" s="41" t="s">
        <v>107</v>
      </c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2:17" ht="15" customHeight="1">
      <c r="B3" s="39"/>
      <c r="D3" s="42"/>
      <c r="E3" s="42"/>
      <c r="F3" s="42" t="s">
        <v>87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ht="12.75">
      <c r="A4" s="14"/>
      <c r="B4" s="15"/>
      <c r="C4" s="16"/>
      <c r="D4" s="17"/>
      <c r="E4" s="17"/>
      <c r="F4" s="17"/>
      <c r="G4" s="43" t="s">
        <v>88</v>
      </c>
      <c r="H4" s="17"/>
      <c r="I4" s="43" t="s">
        <v>100</v>
      </c>
      <c r="J4" s="18"/>
      <c r="K4" s="18"/>
      <c r="L4" s="18"/>
      <c r="M4" s="18"/>
      <c r="N4" s="15"/>
      <c r="O4" s="15"/>
      <c r="P4" s="18"/>
      <c r="Q4" s="18" t="s">
        <v>0</v>
      </c>
    </row>
    <row r="5" spans="1:17" ht="20.25" customHeight="1">
      <c r="A5" s="46" t="s">
        <v>1</v>
      </c>
      <c r="B5" s="47"/>
      <c r="C5" s="19" t="s">
        <v>2</v>
      </c>
      <c r="D5" s="20" t="s">
        <v>89</v>
      </c>
      <c r="E5" s="20" t="s">
        <v>90</v>
      </c>
      <c r="F5" s="20" t="s">
        <v>91</v>
      </c>
      <c r="G5" s="20" t="s">
        <v>92</v>
      </c>
      <c r="H5" s="20" t="s">
        <v>101</v>
      </c>
      <c r="I5" s="20" t="s">
        <v>93</v>
      </c>
      <c r="J5" s="20" t="s">
        <v>94</v>
      </c>
      <c r="K5" s="20" t="s">
        <v>86</v>
      </c>
      <c r="L5" s="20" t="s">
        <v>95</v>
      </c>
      <c r="M5" s="20" t="s">
        <v>102</v>
      </c>
      <c r="N5" s="20" t="s">
        <v>103</v>
      </c>
      <c r="O5" s="20" t="s">
        <v>104</v>
      </c>
      <c r="P5" s="20" t="s">
        <v>96</v>
      </c>
      <c r="Q5" s="21" t="s">
        <v>3</v>
      </c>
    </row>
    <row r="6" spans="1:17" ht="12.75">
      <c r="A6" s="44">
        <v>1</v>
      </c>
      <c r="B6" s="45"/>
      <c r="C6" s="22">
        <v>2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s="6" customFormat="1" ht="15">
      <c r="A7" s="24">
        <v>1</v>
      </c>
      <c r="B7" s="24" t="s">
        <v>4</v>
      </c>
      <c r="C7" s="25" t="str">
        <f>"10"</f>
        <v>10</v>
      </c>
      <c r="D7" s="26">
        <f aca="true" t="shared" si="0" ref="D7:P7">D9+D15</f>
        <v>94000</v>
      </c>
      <c r="E7" s="26">
        <f t="shared" si="0"/>
        <v>140000</v>
      </c>
      <c r="F7" s="26">
        <f>F9+F15</f>
        <v>500</v>
      </c>
      <c r="G7" s="26">
        <f t="shared" si="0"/>
        <v>14642</v>
      </c>
      <c r="H7" s="26">
        <f t="shared" si="0"/>
        <v>135000</v>
      </c>
      <c r="I7" s="26">
        <f t="shared" si="0"/>
        <v>45000</v>
      </c>
      <c r="J7" s="26">
        <f t="shared" si="0"/>
        <v>51650</v>
      </c>
      <c r="K7" s="26">
        <f>K9+K15</f>
        <v>95000</v>
      </c>
      <c r="L7" s="26">
        <f t="shared" si="0"/>
        <v>0</v>
      </c>
      <c r="M7" s="26">
        <f t="shared" si="0"/>
        <v>300000</v>
      </c>
      <c r="N7" s="26">
        <f t="shared" si="0"/>
        <v>71100</v>
      </c>
      <c r="O7" s="26">
        <f>O9+O15</f>
        <v>103900</v>
      </c>
      <c r="P7" s="26">
        <f t="shared" si="0"/>
        <v>5000</v>
      </c>
      <c r="Q7" s="26">
        <f>SUM(D7:P7)</f>
        <v>1055792</v>
      </c>
    </row>
    <row r="8" spans="1:17" s="7" customFormat="1" ht="15" customHeight="1">
      <c r="A8" s="48" t="s">
        <v>5</v>
      </c>
      <c r="B8" s="49"/>
      <c r="C8" s="49"/>
      <c r="D8" s="49"/>
      <c r="E8" s="49"/>
      <c r="F8" s="49"/>
      <c r="G8" s="49"/>
      <c r="H8" s="27"/>
      <c r="I8" s="27"/>
      <c r="J8" s="27"/>
      <c r="K8" s="27"/>
      <c r="L8" s="27"/>
      <c r="M8" s="27"/>
      <c r="N8" s="27"/>
      <c r="O8" s="27"/>
      <c r="P8" s="27"/>
      <c r="Q8" s="28"/>
    </row>
    <row r="9" spans="1:45" s="7" customFormat="1" ht="20.25">
      <c r="A9" s="29" t="s">
        <v>6</v>
      </c>
      <c r="B9" s="29" t="s">
        <v>7</v>
      </c>
      <c r="C9" s="30" t="str">
        <f>"20"</f>
        <v>20</v>
      </c>
      <c r="D9" s="31">
        <v>94000</v>
      </c>
      <c r="E9" s="31">
        <v>140000</v>
      </c>
      <c r="F9" s="31">
        <v>500</v>
      </c>
      <c r="G9" s="31">
        <v>14642</v>
      </c>
      <c r="H9" s="31">
        <v>135000</v>
      </c>
      <c r="I9" s="31">
        <v>45000</v>
      </c>
      <c r="J9" s="31">
        <v>51650</v>
      </c>
      <c r="K9" s="31">
        <v>95000</v>
      </c>
      <c r="L9" s="31"/>
      <c r="M9" s="31">
        <v>300000</v>
      </c>
      <c r="N9" s="31">
        <v>71100</v>
      </c>
      <c r="O9" s="31">
        <v>103900</v>
      </c>
      <c r="P9" s="31">
        <v>5000</v>
      </c>
      <c r="Q9" s="26">
        <f>SUM(D9:P9)</f>
        <v>1055792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17" s="7" customFormat="1" ht="15" customHeight="1">
      <c r="A10" s="48" t="s">
        <v>8</v>
      </c>
      <c r="B10" s="49"/>
      <c r="C10" s="49"/>
      <c r="D10" s="49"/>
      <c r="E10" s="49"/>
      <c r="F10" s="49"/>
      <c r="G10" s="49"/>
      <c r="H10" s="27"/>
      <c r="I10" s="27"/>
      <c r="J10" s="27"/>
      <c r="K10" s="27"/>
      <c r="L10" s="27"/>
      <c r="M10" s="27"/>
      <c r="N10" s="27"/>
      <c r="O10" s="27"/>
      <c r="P10" s="27"/>
      <c r="Q10" s="28"/>
    </row>
    <row r="11" spans="1:55" s="7" customFormat="1" ht="20.25">
      <c r="A11" s="29" t="s">
        <v>9</v>
      </c>
      <c r="B11" s="29" t="s">
        <v>80</v>
      </c>
      <c r="C11" s="30" t="str">
        <f>"30"</f>
        <v>30</v>
      </c>
      <c r="D11" s="34">
        <v>54000</v>
      </c>
      <c r="E11" s="34">
        <v>40000</v>
      </c>
      <c r="F11" s="34">
        <v>500</v>
      </c>
      <c r="G11" s="34">
        <v>14642</v>
      </c>
      <c r="H11" s="34"/>
      <c r="I11" s="34">
        <v>45000</v>
      </c>
      <c r="J11" s="34">
        <v>1650</v>
      </c>
      <c r="K11" s="34">
        <v>95000</v>
      </c>
      <c r="L11" s="34"/>
      <c r="M11" s="34">
        <v>50000</v>
      </c>
      <c r="N11" s="34">
        <v>6100</v>
      </c>
      <c r="O11" s="34">
        <v>38900</v>
      </c>
      <c r="P11" s="34">
        <v>5000</v>
      </c>
      <c r="Q11" s="26">
        <f>SUM(D11:P11)</f>
        <v>350792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</row>
    <row r="12" spans="1:68" s="7" customFormat="1" ht="20.25">
      <c r="A12" s="29" t="s">
        <v>10</v>
      </c>
      <c r="B12" s="29" t="s">
        <v>81</v>
      </c>
      <c r="C12" s="30" t="str">
        <f>"40"</f>
        <v>40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26">
        <f>SUM(D12:P12)</f>
        <v>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</row>
    <row r="13" spans="1:68" s="7" customFormat="1" ht="15">
      <c r="A13" s="29" t="s">
        <v>11</v>
      </c>
      <c r="B13" s="29" t="s">
        <v>12</v>
      </c>
      <c r="C13" s="30" t="str">
        <f>"50"</f>
        <v>50</v>
      </c>
      <c r="D13" s="34">
        <v>40000</v>
      </c>
      <c r="E13" s="34">
        <v>100000</v>
      </c>
      <c r="F13" s="34"/>
      <c r="G13" s="34"/>
      <c r="H13" s="34"/>
      <c r="I13" s="34"/>
      <c r="J13" s="34">
        <v>50000</v>
      </c>
      <c r="K13" s="34"/>
      <c r="L13" s="34"/>
      <c r="M13" s="34">
        <v>50000</v>
      </c>
      <c r="N13" s="34">
        <v>30000</v>
      </c>
      <c r="O13" s="34">
        <v>30000</v>
      </c>
      <c r="P13" s="34"/>
      <c r="Q13" s="26">
        <f>SUM(D13:P13)</f>
        <v>300000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</row>
    <row r="14" spans="1:68" s="7" customFormat="1" ht="15">
      <c r="A14" s="29" t="s">
        <v>13</v>
      </c>
      <c r="B14" s="29" t="s">
        <v>14</v>
      </c>
      <c r="C14" s="30" t="str">
        <f>"60"</f>
        <v>60</v>
      </c>
      <c r="D14" s="34"/>
      <c r="E14" s="34"/>
      <c r="F14" s="34"/>
      <c r="G14" s="34"/>
      <c r="H14" s="34">
        <v>135000</v>
      </c>
      <c r="I14" s="34"/>
      <c r="J14" s="34"/>
      <c r="K14" s="34"/>
      <c r="L14" s="34"/>
      <c r="M14" s="34">
        <v>200000</v>
      </c>
      <c r="N14" s="34">
        <v>35000</v>
      </c>
      <c r="O14" s="34">
        <v>35000</v>
      </c>
      <c r="P14" s="34"/>
      <c r="Q14" s="26">
        <f>SUM(D14:P14)</f>
        <v>405000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</row>
    <row r="15" spans="1:68" s="7" customFormat="1" ht="20.25">
      <c r="A15" s="29" t="s">
        <v>15</v>
      </c>
      <c r="B15" s="29" t="s">
        <v>16</v>
      </c>
      <c r="C15" s="30" t="str">
        <f>"70"</f>
        <v>70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26">
        <f>SUM(D15:P15)</f>
        <v>0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</row>
    <row r="16" spans="1:17" s="7" customFormat="1" ht="15" customHeight="1">
      <c r="A16" s="48" t="s">
        <v>8</v>
      </c>
      <c r="B16" s="49"/>
      <c r="C16" s="49"/>
      <c r="D16" s="49"/>
      <c r="E16" s="49"/>
      <c r="F16" s="49"/>
      <c r="G16" s="49"/>
      <c r="H16" s="27"/>
      <c r="I16" s="27"/>
      <c r="J16" s="27"/>
      <c r="K16" s="27"/>
      <c r="L16" s="27"/>
      <c r="M16" s="27"/>
      <c r="N16" s="27"/>
      <c r="O16" s="27"/>
      <c r="P16" s="27"/>
      <c r="Q16" s="28"/>
    </row>
    <row r="17" spans="1:73" s="7" customFormat="1" ht="20.25">
      <c r="A17" s="29" t="s">
        <v>17</v>
      </c>
      <c r="B17" s="29" t="s">
        <v>80</v>
      </c>
      <c r="C17" s="30" t="str">
        <f>"80"</f>
        <v>80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26">
        <f>SUM(D17:P17)</f>
        <v>0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7" customFormat="1" ht="20.25">
      <c r="A18" s="29" t="s">
        <v>18</v>
      </c>
      <c r="B18" s="29" t="s">
        <v>81</v>
      </c>
      <c r="C18" s="30" t="str">
        <f>"90"</f>
        <v>90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26">
        <f>SUM(D18:P18)</f>
        <v>0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</row>
    <row r="19" spans="1:73" s="7" customFormat="1" ht="15">
      <c r="A19" s="29" t="s">
        <v>19</v>
      </c>
      <c r="B19" s="29" t="s">
        <v>20</v>
      </c>
      <c r="C19" s="30" t="str">
        <f>"100"</f>
        <v>100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26">
        <f>SUM(D19:P19)</f>
        <v>0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</row>
    <row r="20" spans="1:73" s="7" customFormat="1" ht="15">
      <c r="A20" s="29" t="s">
        <v>21</v>
      </c>
      <c r="B20" s="29" t="s">
        <v>22</v>
      </c>
      <c r="C20" s="30" t="str">
        <f>"110"</f>
        <v>110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26">
        <f>SUM(D20:P20)</f>
        <v>0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20.25">
      <c r="A21" s="29" t="str">
        <f>"2"</f>
        <v>2</v>
      </c>
      <c r="B21" s="29" t="s">
        <v>23</v>
      </c>
      <c r="C21" s="30" t="str">
        <f>"120"</f>
        <v>120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26">
        <f>SUM(D21:P21)</f>
        <v>0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17" s="7" customFormat="1" ht="15" customHeight="1">
      <c r="A22" s="48" t="s">
        <v>5</v>
      </c>
      <c r="B22" s="49"/>
      <c r="C22" s="49"/>
      <c r="D22" s="49"/>
      <c r="E22" s="49"/>
      <c r="F22" s="49"/>
      <c r="G22" s="49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64" s="7" customFormat="1" ht="20.25">
      <c r="A23" s="29" t="s">
        <v>24</v>
      </c>
      <c r="B23" s="29" t="s">
        <v>80</v>
      </c>
      <c r="C23" s="30" t="str">
        <f>"130"</f>
        <v>130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26">
        <f>SUM(D23:P23)</f>
        <v>0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</row>
    <row r="24" spans="1:64" s="7" customFormat="1" ht="20.25">
      <c r="A24" s="29" t="s">
        <v>25</v>
      </c>
      <c r="B24" s="29" t="s">
        <v>82</v>
      </c>
      <c r="C24" s="30" t="str">
        <f>"140"</f>
        <v>140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26">
        <f>SUM(D24:P24)</f>
        <v>0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</row>
    <row r="25" spans="1:64" s="7" customFormat="1" ht="15">
      <c r="A25" s="29" t="s">
        <v>26</v>
      </c>
      <c r="B25" s="29" t="s">
        <v>27</v>
      </c>
      <c r="C25" s="30" t="str">
        <f>"150"</f>
        <v>150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26">
        <f>SUM(D25:P25)</f>
        <v>0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</row>
    <row r="26" spans="1:64" s="7" customFormat="1" ht="15">
      <c r="A26" s="29" t="s">
        <v>28</v>
      </c>
      <c r="B26" s="29" t="s">
        <v>29</v>
      </c>
      <c r="C26" s="30" t="str">
        <f>"160"</f>
        <v>160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26">
        <f>SUM(D26:P26)</f>
        <v>0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</row>
    <row r="27" spans="1:64" s="6" customFormat="1" ht="15">
      <c r="A27" s="24" t="s">
        <v>30</v>
      </c>
      <c r="B27" s="24" t="s">
        <v>31</v>
      </c>
      <c r="C27" s="25" t="str">
        <f>"170"</f>
        <v>170</v>
      </c>
      <c r="D27" s="26">
        <f>D29+D30+D34</f>
        <v>0</v>
      </c>
      <c r="E27" s="26">
        <f>E29+E30+E34</f>
        <v>10000</v>
      </c>
      <c r="F27" s="26">
        <v>0</v>
      </c>
      <c r="G27" s="26">
        <v>0</v>
      </c>
      <c r="H27" s="26">
        <f aca="true" t="shared" si="1" ref="H27:P27">H29+H30+H34</f>
        <v>0</v>
      </c>
      <c r="I27" s="26">
        <f t="shared" si="1"/>
        <v>0</v>
      </c>
      <c r="J27" s="26">
        <f t="shared" si="1"/>
        <v>0</v>
      </c>
      <c r="K27" s="26">
        <f>K29+K30+K34</f>
        <v>0</v>
      </c>
      <c r="L27" s="26">
        <f t="shared" si="1"/>
        <v>0</v>
      </c>
      <c r="M27" s="26">
        <f t="shared" si="1"/>
        <v>0</v>
      </c>
      <c r="N27" s="26">
        <f>N29+N30+N34</f>
        <v>0</v>
      </c>
      <c r="O27" s="26">
        <f>O29+O30+O34</f>
        <v>0</v>
      </c>
      <c r="P27" s="26">
        <f t="shared" si="1"/>
        <v>0</v>
      </c>
      <c r="Q27" s="26">
        <f>SUM(D27:P27)</f>
        <v>10000</v>
      </c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17" s="7" customFormat="1" ht="15" customHeight="1">
      <c r="A28" s="48" t="s">
        <v>85</v>
      </c>
      <c r="B28" s="49"/>
      <c r="C28" s="49"/>
      <c r="D28" s="49"/>
      <c r="E28" s="49"/>
      <c r="F28" s="49"/>
      <c r="G28" s="49"/>
      <c r="H28" s="27"/>
      <c r="I28" s="27"/>
      <c r="J28" s="27"/>
      <c r="K28" s="27"/>
      <c r="L28" s="27"/>
      <c r="M28" s="27"/>
      <c r="N28" s="27"/>
      <c r="O28" s="27"/>
      <c r="P28" s="27"/>
      <c r="Q28" s="28"/>
    </row>
    <row r="29" spans="1:17" s="7" customFormat="1" ht="15">
      <c r="A29" s="29" t="s">
        <v>32</v>
      </c>
      <c r="B29" s="29" t="s">
        <v>33</v>
      </c>
      <c r="C29" s="30" t="str">
        <f>"180"</f>
        <v>180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26">
        <f aca="true" t="shared" si="2" ref="Q29:Q36">SUM(D29:P29)</f>
        <v>0</v>
      </c>
    </row>
    <row r="30" spans="1:17" s="7" customFormat="1" ht="20.25">
      <c r="A30" s="29" t="s">
        <v>34</v>
      </c>
      <c r="B30" s="29" t="s">
        <v>35</v>
      </c>
      <c r="C30" s="30" t="str">
        <f>"190"</f>
        <v>190</v>
      </c>
      <c r="D30" s="31"/>
      <c r="E30" s="31">
        <v>10000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26">
        <f t="shared" si="2"/>
        <v>10000</v>
      </c>
    </row>
    <row r="31" spans="1:17" s="7" customFormat="1" ht="20.25">
      <c r="A31" s="29" t="s">
        <v>36</v>
      </c>
      <c r="B31" s="29" t="s">
        <v>37</v>
      </c>
      <c r="C31" s="30" t="str">
        <f>"200"</f>
        <v>200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26">
        <f t="shared" si="2"/>
        <v>0</v>
      </c>
    </row>
    <row r="32" spans="1:17" s="7" customFormat="1" ht="30">
      <c r="A32" s="29" t="s">
        <v>38</v>
      </c>
      <c r="B32" s="29" t="s">
        <v>39</v>
      </c>
      <c r="C32" s="30" t="str">
        <f>"210"</f>
        <v>210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26">
        <f t="shared" si="2"/>
        <v>0</v>
      </c>
    </row>
    <row r="33" spans="1:17" s="7" customFormat="1" ht="20.25">
      <c r="A33" s="29" t="s">
        <v>40</v>
      </c>
      <c r="B33" s="29" t="s">
        <v>41</v>
      </c>
      <c r="C33" s="30" t="str">
        <f>"220"</f>
        <v>220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26">
        <f t="shared" si="2"/>
        <v>0</v>
      </c>
    </row>
    <row r="34" spans="1:17" s="7" customFormat="1" ht="20.25">
      <c r="A34" s="29" t="s">
        <v>42</v>
      </c>
      <c r="B34" s="29" t="s">
        <v>43</v>
      </c>
      <c r="C34" s="30" t="str">
        <f>"230"</f>
        <v>230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26">
        <f t="shared" si="2"/>
        <v>0</v>
      </c>
    </row>
    <row r="35" spans="1:17" s="7" customFormat="1" ht="20.25">
      <c r="A35" s="29" t="s">
        <v>44</v>
      </c>
      <c r="B35" s="29" t="s">
        <v>45</v>
      </c>
      <c r="C35" s="30" t="str">
        <f>"240"</f>
        <v>240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26">
        <f t="shared" si="2"/>
        <v>0</v>
      </c>
    </row>
    <row r="36" spans="1:17" s="6" customFormat="1" ht="15">
      <c r="A36" s="24" t="s">
        <v>46</v>
      </c>
      <c r="B36" s="24" t="s">
        <v>47</v>
      </c>
      <c r="C36" s="25" t="str">
        <f>"250"</f>
        <v>250</v>
      </c>
      <c r="D36" s="26">
        <f aca="true" t="shared" si="3" ref="D36:P36">D38+D40+D44+D45+D46+D47+D48+D49+D50</f>
        <v>59041</v>
      </c>
      <c r="E36" s="26">
        <f t="shared" si="3"/>
        <v>71946</v>
      </c>
      <c r="F36" s="26">
        <f>F38+F40+F44+F45+F46+F47+F48+F49+F50</f>
        <v>200</v>
      </c>
      <c r="G36" s="26">
        <f>G38+G40+G44+G45+G46+G47+G48+G49+G50</f>
        <v>14292</v>
      </c>
      <c r="H36" s="26">
        <f>H38+H40+H44+H45+H46+H47+H48+H49+H50</f>
        <v>52170</v>
      </c>
      <c r="I36" s="26">
        <f t="shared" si="3"/>
        <v>45000</v>
      </c>
      <c r="J36" s="26">
        <f t="shared" si="3"/>
        <v>27511</v>
      </c>
      <c r="K36" s="26">
        <f>K38+K40+K44+K45+K46+K47+K48+K49+K50</f>
        <v>55000</v>
      </c>
      <c r="L36" s="26">
        <f t="shared" si="3"/>
        <v>0</v>
      </c>
      <c r="M36" s="26">
        <f t="shared" si="3"/>
        <v>61650</v>
      </c>
      <c r="N36" s="26">
        <f t="shared" si="3"/>
        <v>35220</v>
      </c>
      <c r="O36" s="26">
        <f>O38+O40+O44+O45+O46+O47+O48+O49+O50</f>
        <v>68866</v>
      </c>
      <c r="P36" s="26">
        <f t="shared" si="3"/>
        <v>4867</v>
      </c>
      <c r="Q36" s="26">
        <f t="shared" si="2"/>
        <v>495763</v>
      </c>
    </row>
    <row r="37" spans="1:17" s="7" customFormat="1" ht="15" customHeight="1">
      <c r="A37" s="48" t="s">
        <v>5</v>
      </c>
      <c r="B37" s="49"/>
      <c r="C37" s="49"/>
      <c r="D37" s="49"/>
      <c r="E37" s="49"/>
      <c r="F37" s="49"/>
      <c r="G37" s="49"/>
      <c r="H37" s="27"/>
      <c r="I37" s="27"/>
      <c r="J37" s="27"/>
      <c r="K37" s="27"/>
      <c r="L37" s="27"/>
      <c r="M37" s="27"/>
      <c r="N37" s="27"/>
      <c r="O37" s="27"/>
      <c r="P37" s="27"/>
      <c r="Q37" s="28"/>
    </row>
    <row r="38" spans="1:57" s="7" customFormat="1" ht="15">
      <c r="A38" s="29" t="s">
        <v>48</v>
      </c>
      <c r="B38" s="29" t="s">
        <v>49</v>
      </c>
      <c r="C38" s="30" t="str">
        <f>"260"</f>
        <v>260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26">
        <f>SUM(D38:P38)</f>
        <v>0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</row>
    <row r="39" spans="1:57" s="7" customFormat="1" ht="20.25">
      <c r="A39" s="29" t="s">
        <v>50</v>
      </c>
      <c r="B39" s="29" t="s">
        <v>51</v>
      </c>
      <c r="C39" s="30" t="str">
        <f>"270"</f>
        <v>270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26">
        <f>SUM(D39:P39)</f>
        <v>0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</row>
    <row r="40" spans="1:57" s="7" customFormat="1" ht="15">
      <c r="A40" s="29" t="s">
        <v>52</v>
      </c>
      <c r="B40" s="29" t="s">
        <v>53</v>
      </c>
      <c r="C40" s="30" t="str">
        <f>"280"</f>
        <v>280</v>
      </c>
      <c r="D40" s="34"/>
      <c r="E40" s="34">
        <v>45000</v>
      </c>
      <c r="F40" s="34"/>
      <c r="G40" s="34"/>
      <c r="H40" s="34"/>
      <c r="I40" s="34">
        <v>45000</v>
      </c>
      <c r="J40" s="34"/>
      <c r="K40" s="34">
        <v>45000</v>
      </c>
      <c r="L40" s="34"/>
      <c r="M40" s="34">
        <v>45000</v>
      </c>
      <c r="N40" s="34"/>
      <c r="O40" s="34"/>
      <c r="P40" s="34"/>
      <c r="Q40" s="26">
        <f>SUM(D40:P40)</f>
        <v>180000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</row>
    <row r="41" spans="1:17" s="7" customFormat="1" ht="15" customHeight="1">
      <c r="A41" s="48" t="s">
        <v>8</v>
      </c>
      <c r="B41" s="49"/>
      <c r="C41" s="49"/>
      <c r="D41" s="49"/>
      <c r="E41" s="49"/>
      <c r="F41" s="49"/>
      <c r="G41" s="49"/>
      <c r="H41" s="27"/>
      <c r="I41" s="27"/>
      <c r="J41" s="27"/>
      <c r="K41" s="27"/>
      <c r="L41" s="27"/>
      <c r="M41" s="27"/>
      <c r="N41" s="27"/>
      <c r="O41" s="27"/>
      <c r="P41" s="27"/>
      <c r="Q41" s="28"/>
    </row>
    <row r="42" spans="1:17" s="7" customFormat="1" ht="20.25">
      <c r="A42" s="29" t="s">
        <v>54</v>
      </c>
      <c r="B42" s="29" t="s">
        <v>55</v>
      </c>
      <c r="C42" s="30" t="str">
        <f>"290"</f>
        <v>290</v>
      </c>
      <c r="D42" s="34"/>
      <c r="E42" s="34">
        <v>75000</v>
      </c>
      <c r="F42" s="34"/>
      <c r="G42" s="34"/>
      <c r="H42" s="34"/>
      <c r="I42" s="34"/>
      <c r="J42" s="34"/>
      <c r="K42" s="34">
        <v>45000</v>
      </c>
      <c r="L42" s="34"/>
      <c r="M42" s="34">
        <v>75000</v>
      </c>
      <c r="N42" s="34"/>
      <c r="O42" s="34"/>
      <c r="P42" s="34"/>
      <c r="Q42" s="26">
        <f aca="true" t="shared" si="4" ref="Q42:Q51">SUM(D42:P42)</f>
        <v>195000</v>
      </c>
    </row>
    <row r="43" spans="1:17" s="7" customFormat="1" ht="20.25">
      <c r="A43" s="29" t="s">
        <v>56</v>
      </c>
      <c r="B43" s="29" t="s">
        <v>57</v>
      </c>
      <c r="C43" s="30" t="str">
        <f>"300"</f>
        <v>300</v>
      </c>
      <c r="D43" s="34"/>
      <c r="E43" s="34">
        <v>30000</v>
      </c>
      <c r="F43" s="34"/>
      <c r="G43" s="34"/>
      <c r="H43" s="34"/>
      <c r="I43" s="34"/>
      <c r="J43" s="34"/>
      <c r="K43" s="34"/>
      <c r="L43" s="34"/>
      <c r="M43" s="34">
        <v>30000</v>
      </c>
      <c r="N43" s="34"/>
      <c r="O43" s="34"/>
      <c r="P43" s="34"/>
      <c r="Q43" s="26">
        <f t="shared" si="4"/>
        <v>60000</v>
      </c>
    </row>
    <row r="44" spans="1:17" s="7" customFormat="1" ht="15">
      <c r="A44" s="29" t="s">
        <v>58</v>
      </c>
      <c r="B44" s="29" t="s">
        <v>59</v>
      </c>
      <c r="C44" s="30" t="str">
        <f>"310"</f>
        <v>310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26">
        <f t="shared" si="4"/>
        <v>0</v>
      </c>
    </row>
    <row r="45" spans="1:17" s="7" customFormat="1" ht="20.25">
      <c r="A45" s="29" t="s">
        <v>60</v>
      </c>
      <c r="B45" s="29" t="s">
        <v>61</v>
      </c>
      <c r="C45" s="30" t="str">
        <f>"320"</f>
        <v>320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>
        <v>7500</v>
      </c>
      <c r="P45" s="34"/>
      <c r="Q45" s="26">
        <f t="shared" si="4"/>
        <v>7500</v>
      </c>
    </row>
    <row r="46" spans="1:17" s="7" customFormat="1" ht="20.25">
      <c r="A46" s="29" t="s">
        <v>62</v>
      </c>
      <c r="B46" s="29" t="s">
        <v>63</v>
      </c>
      <c r="C46" s="30" t="str">
        <f>"330"</f>
        <v>330</v>
      </c>
      <c r="D46" s="34">
        <v>59041</v>
      </c>
      <c r="E46" s="34">
        <v>26946</v>
      </c>
      <c r="F46" s="34"/>
      <c r="G46" s="34">
        <v>14042</v>
      </c>
      <c r="H46" s="34">
        <v>46170</v>
      </c>
      <c r="I46" s="34"/>
      <c r="J46" s="34">
        <v>25891</v>
      </c>
      <c r="K46" s="34"/>
      <c r="L46" s="34"/>
      <c r="M46" s="34">
        <v>16650</v>
      </c>
      <c r="N46" s="34">
        <v>8500</v>
      </c>
      <c r="O46" s="34">
        <v>58166</v>
      </c>
      <c r="P46" s="34">
        <v>4667</v>
      </c>
      <c r="Q46" s="26">
        <f t="shared" si="4"/>
        <v>260073</v>
      </c>
    </row>
    <row r="47" spans="1:17" s="7" customFormat="1" ht="15">
      <c r="A47" s="29" t="s">
        <v>64</v>
      </c>
      <c r="B47" s="29" t="s">
        <v>65</v>
      </c>
      <c r="C47" s="30" t="str">
        <f>"340"</f>
        <v>340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26">
        <f t="shared" si="4"/>
        <v>0</v>
      </c>
    </row>
    <row r="48" spans="1:17" s="7" customFormat="1" ht="20.25">
      <c r="A48" s="29" t="s">
        <v>66</v>
      </c>
      <c r="B48" s="29" t="s">
        <v>67</v>
      </c>
      <c r="C48" s="30" t="str">
        <f>"350"</f>
        <v>350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26">
        <f t="shared" si="4"/>
        <v>0</v>
      </c>
    </row>
    <row r="49" spans="1:17" s="7" customFormat="1" ht="20.25">
      <c r="A49" s="29" t="s">
        <v>68</v>
      </c>
      <c r="B49" s="29" t="s">
        <v>69</v>
      </c>
      <c r="C49" s="30" t="str">
        <f>"360"</f>
        <v>360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>
        <v>20720</v>
      </c>
      <c r="O49" s="34"/>
      <c r="P49" s="34"/>
      <c r="Q49" s="26">
        <f t="shared" si="4"/>
        <v>20720</v>
      </c>
    </row>
    <row r="50" spans="1:17" s="7" customFormat="1" ht="20.25">
      <c r="A50" s="29" t="s">
        <v>70</v>
      </c>
      <c r="B50" s="29" t="s">
        <v>71</v>
      </c>
      <c r="C50" s="30" t="str">
        <f>"370"</f>
        <v>370</v>
      </c>
      <c r="D50" s="34"/>
      <c r="E50" s="34"/>
      <c r="F50" s="34">
        <v>200</v>
      </c>
      <c r="G50" s="34">
        <v>250</v>
      </c>
      <c r="H50" s="34">
        <v>6000</v>
      </c>
      <c r="I50" s="34"/>
      <c r="J50" s="34">
        <v>1620</v>
      </c>
      <c r="K50" s="34">
        <v>10000</v>
      </c>
      <c r="L50" s="34"/>
      <c r="M50" s="34"/>
      <c r="N50" s="34">
        <v>6000</v>
      </c>
      <c r="O50" s="34">
        <v>3200</v>
      </c>
      <c r="P50" s="34">
        <v>200</v>
      </c>
      <c r="Q50" s="26">
        <f t="shared" si="4"/>
        <v>27470</v>
      </c>
    </row>
    <row r="51" spans="1:17" s="6" customFormat="1" ht="15">
      <c r="A51" s="24" t="s">
        <v>72</v>
      </c>
      <c r="B51" s="24" t="s">
        <v>73</v>
      </c>
      <c r="C51" s="25" t="str">
        <f>"380"</f>
        <v>380</v>
      </c>
      <c r="D51" s="26">
        <f>D53+D54</f>
        <v>0</v>
      </c>
      <c r="E51" s="26">
        <f>E53+E54</f>
        <v>0</v>
      </c>
      <c r="F51" s="26">
        <f>F53+F54</f>
        <v>0</v>
      </c>
      <c r="G51" s="26">
        <f>G53+G54</f>
        <v>0</v>
      </c>
      <c r="H51" s="26">
        <f aca="true" t="shared" si="5" ref="H51:P51">H53+H54</f>
        <v>0</v>
      </c>
      <c r="I51" s="26">
        <f t="shared" si="5"/>
        <v>0</v>
      </c>
      <c r="J51" s="26">
        <f t="shared" si="5"/>
        <v>0</v>
      </c>
      <c r="K51" s="26">
        <f t="shared" si="5"/>
        <v>0</v>
      </c>
      <c r="L51" s="26">
        <f t="shared" si="5"/>
        <v>0</v>
      </c>
      <c r="M51" s="26">
        <f>M53+M54</f>
        <v>0</v>
      </c>
      <c r="N51" s="26">
        <f>N53+N54</f>
        <v>0</v>
      </c>
      <c r="O51" s="26">
        <f>O53+O54</f>
        <v>0</v>
      </c>
      <c r="P51" s="26">
        <f t="shared" si="5"/>
        <v>0</v>
      </c>
      <c r="Q51" s="26">
        <f t="shared" si="4"/>
        <v>0</v>
      </c>
    </row>
    <row r="52" spans="1:17" s="7" customFormat="1" ht="15" customHeight="1">
      <c r="A52" s="48" t="s">
        <v>74</v>
      </c>
      <c r="B52" s="49"/>
      <c r="C52" s="49"/>
      <c r="D52" s="49"/>
      <c r="E52" s="49"/>
      <c r="F52" s="49"/>
      <c r="G52" s="49"/>
      <c r="H52" s="32"/>
      <c r="I52" s="32"/>
      <c r="J52" s="32"/>
      <c r="K52" s="32"/>
      <c r="L52" s="32"/>
      <c r="M52" s="32"/>
      <c r="N52" s="32"/>
      <c r="O52" s="32"/>
      <c r="P52" s="32"/>
      <c r="Q52" s="33"/>
    </row>
    <row r="53" spans="1:61" s="7" customFormat="1" ht="15">
      <c r="A53" s="29" t="s">
        <v>75</v>
      </c>
      <c r="B53" s="29" t="s">
        <v>76</v>
      </c>
      <c r="C53" s="30" t="str">
        <f>"390"</f>
        <v>390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26">
        <f>SUM(D53:P53)</f>
        <v>0</v>
      </c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</row>
    <row r="54" spans="1:61" s="7" customFormat="1" ht="27.75" customHeight="1">
      <c r="A54" s="29" t="s">
        <v>77</v>
      </c>
      <c r="B54" s="29" t="s">
        <v>78</v>
      </c>
      <c r="C54" s="30" t="str">
        <f>"400"</f>
        <v>400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26">
        <f>SUM(D54:P54)</f>
        <v>0</v>
      </c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</row>
    <row r="55" spans="1:61" s="6" customFormat="1" ht="30" customHeight="1">
      <c r="A55" s="24">
        <v>6</v>
      </c>
      <c r="B55" s="24" t="s">
        <v>79</v>
      </c>
      <c r="C55" s="25" t="str">
        <f>"410"</f>
        <v>410</v>
      </c>
      <c r="D55" s="26">
        <f>D7-D27-D36-D51</f>
        <v>34959</v>
      </c>
      <c r="E55" s="26">
        <f>E7-E27-E36-E51</f>
        <v>58054</v>
      </c>
      <c r="F55" s="26">
        <f>F7-F27-F36-F51</f>
        <v>300</v>
      </c>
      <c r="G55" s="26">
        <f>G7-G27-G36-G51</f>
        <v>350</v>
      </c>
      <c r="H55" s="26">
        <f aca="true" t="shared" si="6" ref="H55:P55">H7-H27-H36-H51</f>
        <v>82830</v>
      </c>
      <c r="I55" s="26">
        <f t="shared" si="6"/>
        <v>0</v>
      </c>
      <c r="J55" s="26">
        <f t="shared" si="6"/>
        <v>24139</v>
      </c>
      <c r="K55" s="26">
        <f>K7-K27-K36-K51</f>
        <v>40000</v>
      </c>
      <c r="L55" s="26">
        <f t="shared" si="6"/>
        <v>0</v>
      </c>
      <c r="M55" s="26">
        <f>M7-M27-M36-M51</f>
        <v>238350</v>
      </c>
      <c r="N55" s="26">
        <f>N7-N27-N36-N51</f>
        <v>35880</v>
      </c>
      <c r="O55" s="26">
        <f>O7-O27-O36-O51</f>
        <v>35034</v>
      </c>
      <c r="P55" s="26">
        <f t="shared" si="6"/>
        <v>133</v>
      </c>
      <c r="Q55" s="26">
        <f>SUM(D55:P55)</f>
        <v>550029</v>
      </c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</row>
    <row r="56" spans="1:63" s="6" customFormat="1" ht="17.25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</row>
    <row r="57" spans="1:16" s="7" customFormat="1" ht="15">
      <c r="A57" s="51" t="s">
        <v>98</v>
      </c>
      <c r="B57" s="51"/>
      <c r="C57" s="51"/>
      <c r="D57" s="51"/>
      <c r="E57" s="51"/>
      <c r="F57" s="51"/>
      <c r="G57" s="52"/>
      <c r="H57" s="52"/>
      <c r="I57" s="35"/>
      <c r="J57" s="53" t="s">
        <v>99</v>
      </c>
      <c r="K57" s="53"/>
      <c r="L57" s="53"/>
      <c r="M57" s="53"/>
      <c r="N57" s="53"/>
      <c r="O57" s="53"/>
      <c r="P57" s="53"/>
    </row>
    <row r="58" spans="1:16" s="7" customFormat="1" ht="15">
      <c r="A58" s="54"/>
      <c r="B58" s="54"/>
      <c r="C58" s="54"/>
      <c r="D58" s="54"/>
      <c r="E58" s="54"/>
      <c r="F58" s="54"/>
      <c r="G58" s="55" t="s">
        <v>83</v>
      </c>
      <c r="H58" s="55"/>
      <c r="I58" s="36"/>
      <c r="J58" s="56" t="s">
        <v>84</v>
      </c>
      <c r="K58" s="56"/>
      <c r="L58" s="56"/>
      <c r="M58" s="56"/>
      <c r="N58" s="56"/>
      <c r="O58" s="56"/>
      <c r="P58" s="56"/>
    </row>
    <row r="59" spans="1:16" s="7" customFormat="1" ht="15">
      <c r="A59" s="1" t="s">
        <v>105</v>
      </c>
      <c r="B59" s="7" t="s">
        <v>106</v>
      </c>
      <c r="C59" s="10"/>
      <c r="D59" s="11"/>
      <c r="E59" s="11"/>
      <c r="F59" s="12"/>
      <c r="G59" s="12"/>
      <c r="H59" s="13"/>
      <c r="I59" s="13"/>
      <c r="J59" s="13"/>
      <c r="K59" s="13"/>
      <c r="L59" s="13"/>
      <c r="M59" s="13"/>
      <c r="N59" s="13"/>
      <c r="O59" s="13"/>
      <c r="P59" s="13"/>
    </row>
    <row r="60" spans="1:17" s="7" customFormat="1" ht="15">
      <c r="A60" s="1"/>
      <c r="C60" s="10"/>
      <c r="D60" s="12"/>
      <c r="E60" s="12"/>
      <c r="F60" s="12"/>
      <c r="G60" s="12"/>
      <c r="H60" s="12"/>
      <c r="I60" s="13"/>
      <c r="J60" s="13"/>
      <c r="K60" s="13"/>
      <c r="L60" s="13"/>
      <c r="M60" s="13"/>
      <c r="N60" s="13"/>
      <c r="O60" s="13"/>
      <c r="P60" s="13"/>
      <c r="Q60" s="13"/>
    </row>
    <row r="61" spans="1:17" s="7" customFormat="1" ht="15">
      <c r="A61" s="1"/>
      <c r="C61" s="10"/>
      <c r="D61" s="12"/>
      <c r="E61" s="12"/>
      <c r="F61" s="12"/>
      <c r="G61" s="12"/>
      <c r="H61" s="12"/>
      <c r="I61" s="13"/>
      <c r="J61" s="13"/>
      <c r="K61" s="13"/>
      <c r="L61" s="13"/>
      <c r="M61" s="13"/>
      <c r="N61" s="13"/>
      <c r="O61" s="13"/>
      <c r="P61" s="13"/>
      <c r="Q61" s="13"/>
    </row>
    <row r="62" spans="1:17" s="7" customFormat="1" ht="15">
      <c r="A62" s="1"/>
      <c r="C62" s="10"/>
      <c r="D62" s="12"/>
      <c r="E62" s="12"/>
      <c r="F62" s="12"/>
      <c r="G62" s="12"/>
      <c r="H62" s="12"/>
      <c r="I62" s="13"/>
      <c r="J62" s="13"/>
      <c r="K62" s="13"/>
      <c r="L62" s="13"/>
      <c r="M62" s="13"/>
      <c r="N62" s="13"/>
      <c r="O62" s="13"/>
      <c r="P62" s="13"/>
      <c r="Q62" s="13"/>
    </row>
    <row r="63" spans="1:17" s="7" customFormat="1" ht="15">
      <c r="A63" s="1"/>
      <c r="C63" s="10"/>
      <c r="D63" s="12"/>
      <c r="E63" s="12"/>
      <c r="F63" s="12"/>
      <c r="G63" s="12"/>
      <c r="H63" s="12"/>
      <c r="I63" s="13"/>
      <c r="J63" s="13"/>
      <c r="K63" s="13"/>
      <c r="L63" s="13"/>
      <c r="M63" s="13"/>
      <c r="N63" s="13"/>
      <c r="O63" s="13"/>
      <c r="P63" s="13"/>
      <c r="Q63" s="13"/>
    </row>
    <row r="64" spans="1:17" s="7" customFormat="1" ht="15">
      <c r="A64" s="1"/>
      <c r="C64" s="10"/>
      <c r="D64" s="12"/>
      <c r="E64" s="12"/>
      <c r="F64" s="12"/>
      <c r="G64" s="12"/>
      <c r="H64" s="12"/>
      <c r="I64" s="13"/>
      <c r="J64" s="13"/>
      <c r="K64" s="13"/>
      <c r="L64" s="13"/>
      <c r="M64" s="13"/>
      <c r="N64" s="13"/>
      <c r="O64" s="13"/>
      <c r="P64" s="13"/>
      <c r="Q64" s="13"/>
    </row>
    <row r="65" spans="1:17" s="7" customFormat="1" ht="15">
      <c r="A65" s="1"/>
      <c r="C65" s="10"/>
      <c r="D65" s="12"/>
      <c r="E65" s="12"/>
      <c r="F65" s="12"/>
      <c r="G65" s="12"/>
      <c r="H65" s="12"/>
      <c r="I65" s="13"/>
      <c r="J65" s="13"/>
      <c r="K65" s="13"/>
      <c r="L65" s="13"/>
      <c r="M65" s="13"/>
      <c r="N65" s="13"/>
      <c r="O65" s="13"/>
      <c r="P65" s="13"/>
      <c r="Q65" s="13"/>
    </row>
    <row r="66" spans="1:17" s="7" customFormat="1" ht="15">
      <c r="A66" s="1"/>
      <c r="C66" s="10"/>
      <c r="D66" s="12"/>
      <c r="E66" s="12"/>
      <c r="F66" s="12"/>
      <c r="G66" s="12"/>
      <c r="H66" s="12"/>
      <c r="I66" s="13"/>
      <c r="J66" s="13"/>
      <c r="K66" s="13"/>
      <c r="L66" s="13"/>
      <c r="M66" s="13"/>
      <c r="N66" s="13"/>
      <c r="O66" s="13"/>
      <c r="P66" s="13"/>
      <c r="Q66" s="13"/>
    </row>
    <row r="67" spans="1:17" s="7" customFormat="1" ht="15">
      <c r="A67" s="1"/>
      <c r="C67" s="10"/>
      <c r="D67" s="12"/>
      <c r="E67" s="12"/>
      <c r="F67" s="12"/>
      <c r="G67" s="12"/>
      <c r="H67" s="12"/>
      <c r="I67" s="13"/>
      <c r="J67" s="13"/>
      <c r="K67" s="13"/>
      <c r="L67" s="13"/>
      <c r="M67" s="13"/>
      <c r="N67" s="13"/>
      <c r="O67" s="13"/>
      <c r="P67" s="13"/>
      <c r="Q67" s="13"/>
    </row>
    <row r="68" spans="1:17" s="7" customFormat="1" ht="15">
      <c r="A68" s="1"/>
      <c r="C68" s="10"/>
      <c r="D68" s="12"/>
      <c r="E68" s="12"/>
      <c r="F68" s="12"/>
      <c r="G68" s="12"/>
      <c r="H68" s="12"/>
      <c r="I68" s="13"/>
      <c r="J68" s="13"/>
      <c r="K68" s="13"/>
      <c r="L68" s="13"/>
      <c r="M68" s="13"/>
      <c r="N68" s="13"/>
      <c r="O68" s="13"/>
      <c r="P68" s="13"/>
      <c r="Q68" s="13"/>
    </row>
    <row r="69" spans="1:17" s="7" customFormat="1" ht="15">
      <c r="A69" s="1"/>
      <c r="C69" s="10"/>
      <c r="D69" s="12"/>
      <c r="E69" s="12"/>
      <c r="F69" s="12"/>
      <c r="G69" s="12"/>
      <c r="H69" s="12"/>
      <c r="I69" s="13"/>
      <c r="J69" s="13"/>
      <c r="K69" s="13"/>
      <c r="L69" s="13"/>
      <c r="M69" s="13"/>
      <c r="N69" s="13"/>
      <c r="O69" s="13"/>
      <c r="P69" s="13"/>
      <c r="Q69" s="13"/>
    </row>
    <row r="70" spans="1:17" s="7" customFormat="1" ht="15">
      <c r="A70" s="1"/>
      <c r="C70" s="10"/>
      <c r="D70" s="12"/>
      <c r="E70" s="12"/>
      <c r="F70" s="12"/>
      <c r="G70" s="12"/>
      <c r="H70" s="12"/>
      <c r="I70" s="13"/>
      <c r="J70" s="13"/>
      <c r="K70" s="13"/>
      <c r="L70" s="13"/>
      <c r="M70" s="13"/>
      <c r="N70" s="13"/>
      <c r="O70" s="13"/>
      <c r="P70" s="13"/>
      <c r="Q70" s="13"/>
    </row>
    <row r="71" spans="1:17" s="7" customFormat="1" ht="15">
      <c r="A71" s="1"/>
      <c r="C71" s="10"/>
      <c r="D71" s="12"/>
      <c r="E71" s="12"/>
      <c r="F71" s="12"/>
      <c r="G71" s="12"/>
      <c r="H71" s="12"/>
      <c r="I71" s="13"/>
      <c r="J71" s="13"/>
      <c r="K71" s="13"/>
      <c r="L71" s="13"/>
      <c r="M71" s="13"/>
      <c r="N71" s="13"/>
      <c r="O71" s="13"/>
      <c r="P71" s="13"/>
      <c r="Q71" s="13"/>
    </row>
    <row r="72" spans="1:17" s="7" customFormat="1" ht="15">
      <c r="A72" s="1"/>
      <c r="C72" s="10"/>
      <c r="D72" s="12"/>
      <c r="E72" s="12"/>
      <c r="F72" s="12"/>
      <c r="G72" s="12"/>
      <c r="H72" s="12"/>
      <c r="I72" s="13"/>
      <c r="J72" s="13"/>
      <c r="K72" s="13"/>
      <c r="L72" s="13"/>
      <c r="M72" s="13"/>
      <c r="N72" s="13"/>
      <c r="O72" s="13"/>
      <c r="P72" s="13"/>
      <c r="Q72" s="13"/>
    </row>
    <row r="73" spans="1:17" s="7" customFormat="1" ht="15">
      <c r="A73" s="1"/>
      <c r="C73" s="10"/>
      <c r="D73" s="12"/>
      <c r="E73" s="12"/>
      <c r="F73" s="12"/>
      <c r="G73" s="12"/>
      <c r="H73" s="12"/>
      <c r="I73" s="13"/>
      <c r="J73" s="13"/>
      <c r="K73" s="13"/>
      <c r="L73" s="13"/>
      <c r="M73" s="13"/>
      <c r="N73" s="13"/>
      <c r="O73" s="13"/>
      <c r="P73" s="13"/>
      <c r="Q73" s="13"/>
    </row>
    <row r="74" spans="1:17" s="7" customFormat="1" ht="15">
      <c r="A74" s="1"/>
      <c r="C74" s="10"/>
      <c r="D74" s="12"/>
      <c r="E74" s="12"/>
      <c r="F74" s="12"/>
      <c r="G74" s="12"/>
      <c r="H74" s="12"/>
      <c r="I74" s="13"/>
      <c r="J74" s="13"/>
      <c r="K74" s="13"/>
      <c r="L74" s="13"/>
      <c r="M74" s="13"/>
      <c r="N74" s="13"/>
      <c r="O74" s="13"/>
      <c r="P74" s="13"/>
      <c r="Q74" s="13"/>
    </row>
    <row r="75" spans="1:17" s="7" customFormat="1" ht="15">
      <c r="A75" s="1"/>
      <c r="C75" s="10"/>
      <c r="D75" s="12"/>
      <c r="E75" s="12"/>
      <c r="F75" s="12"/>
      <c r="G75" s="12"/>
      <c r="H75" s="12"/>
      <c r="I75" s="13"/>
      <c r="J75" s="13"/>
      <c r="K75" s="13"/>
      <c r="L75" s="13"/>
      <c r="M75" s="13"/>
      <c r="N75" s="13"/>
      <c r="O75" s="13"/>
      <c r="P75" s="13"/>
      <c r="Q75" s="13"/>
    </row>
    <row r="76" spans="1:17" s="7" customFormat="1" ht="15">
      <c r="A76" s="1"/>
      <c r="C76" s="10"/>
      <c r="D76" s="12"/>
      <c r="E76" s="12"/>
      <c r="F76" s="12"/>
      <c r="G76" s="12"/>
      <c r="H76" s="12"/>
      <c r="I76" s="13"/>
      <c r="J76" s="13"/>
      <c r="K76" s="13"/>
      <c r="L76" s="13"/>
      <c r="M76" s="13"/>
      <c r="N76" s="13"/>
      <c r="O76" s="13"/>
      <c r="P76" s="13"/>
      <c r="Q76" s="13"/>
    </row>
    <row r="77" spans="1:17" s="7" customFormat="1" ht="15">
      <c r="A77" s="1"/>
      <c r="C77" s="10"/>
      <c r="D77" s="12"/>
      <c r="E77" s="12"/>
      <c r="F77" s="12"/>
      <c r="G77" s="12"/>
      <c r="H77" s="12"/>
      <c r="I77" s="13"/>
      <c r="J77" s="13"/>
      <c r="K77" s="13"/>
      <c r="L77" s="13"/>
      <c r="M77" s="13"/>
      <c r="N77" s="13"/>
      <c r="O77" s="13"/>
      <c r="P77" s="13"/>
      <c r="Q77" s="13"/>
    </row>
    <row r="78" spans="1:17" s="7" customFormat="1" ht="15">
      <c r="A78" s="1"/>
      <c r="C78" s="10"/>
      <c r="D78" s="12"/>
      <c r="E78" s="12"/>
      <c r="F78" s="12"/>
      <c r="G78" s="12"/>
      <c r="H78" s="12"/>
      <c r="I78" s="13"/>
      <c r="J78" s="13"/>
      <c r="K78" s="13"/>
      <c r="L78" s="13"/>
      <c r="M78" s="13"/>
      <c r="N78" s="13"/>
      <c r="O78" s="13"/>
      <c r="P78" s="13"/>
      <c r="Q78" s="13"/>
    </row>
    <row r="79" spans="1:17" s="7" customFormat="1" ht="15">
      <c r="A79" s="1"/>
      <c r="C79" s="10"/>
      <c r="D79" s="12"/>
      <c r="E79" s="12"/>
      <c r="F79" s="12"/>
      <c r="G79" s="12"/>
      <c r="H79" s="12"/>
      <c r="I79" s="13"/>
      <c r="J79" s="13"/>
      <c r="K79" s="13"/>
      <c r="L79" s="13"/>
      <c r="M79" s="13"/>
      <c r="N79" s="13"/>
      <c r="O79" s="13"/>
      <c r="P79" s="13"/>
      <c r="Q79" s="13"/>
    </row>
    <row r="80" spans="1:17" s="7" customFormat="1" ht="15">
      <c r="A80" s="1"/>
      <c r="C80" s="10"/>
      <c r="D80" s="12"/>
      <c r="E80" s="12"/>
      <c r="F80" s="12"/>
      <c r="G80" s="12"/>
      <c r="H80" s="12"/>
      <c r="I80" s="13"/>
      <c r="J80" s="13"/>
      <c r="K80" s="13"/>
      <c r="L80" s="13"/>
      <c r="M80" s="13"/>
      <c r="N80" s="13"/>
      <c r="O80" s="13"/>
      <c r="P80" s="13"/>
      <c r="Q80" s="13"/>
    </row>
    <row r="81" spans="1:17" s="7" customFormat="1" ht="15">
      <c r="A81" s="1"/>
      <c r="C81" s="10"/>
      <c r="D81" s="12"/>
      <c r="E81" s="12"/>
      <c r="F81" s="12"/>
      <c r="G81" s="12"/>
      <c r="H81" s="12"/>
      <c r="I81" s="13"/>
      <c r="J81" s="13"/>
      <c r="K81" s="13"/>
      <c r="L81" s="13"/>
      <c r="M81" s="13"/>
      <c r="N81" s="13"/>
      <c r="O81" s="13"/>
      <c r="P81" s="13"/>
      <c r="Q81" s="13"/>
    </row>
    <row r="82" spans="1:17" s="7" customFormat="1" ht="15">
      <c r="A82" s="1"/>
      <c r="C82" s="10"/>
      <c r="D82" s="12"/>
      <c r="E82" s="12"/>
      <c r="F82" s="12"/>
      <c r="G82" s="12"/>
      <c r="H82" s="12"/>
      <c r="I82" s="13"/>
      <c r="J82" s="13"/>
      <c r="K82" s="13"/>
      <c r="L82" s="13"/>
      <c r="M82" s="13"/>
      <c r="N82" s="13"/>
      <c r="O82" s="13"/>
      <c r="P82" s="13"/>
      <c r="Q82" s="13"/>
    </row>
    <row r="83" spans="1:17" s="7" customFormat="1" ht="15">
      <c r="A83" s="1"/>
      <c r="C83" s="10"/>
      <c r="D83" s="12"/>
      <c r="E83" s="12"/>
      <c r="F83" s="12"/>
      <c r="G83" s="12"/>
      <c r="H83" s="12"/>
      <c r="I83" s="13"/>
      <c r="J83" s="13"/>
      <c r="K83" s="13"/>
      <c r="L83" s="13"/>
      <c r="M83" s="13"/>
      <c r="N83" s="13"/>
      <c r="O83" s="13"/>
      <c r="P83" s="13"/>
      <c r="Q83" s="13"/>
    </row>
    <row r="84" spans="1:17" s="7" customFormat="1" ht="15">
      <c r="A84" s="1"/>
      <c r="C84" s="10"/>
      <c r="D84" s="12"/>
      <c r="E84" s="12"/>
      <c r="F84" s="12"/>
      <c r="G84" s="12"/>
      <c r="H84" s="12"/>
      <c r="I84" s="13"/>
      <c r="J84" s="13"/>
      <c r="K84" s="13"/>
      <c r="L84" s="13"/>
      <c r="M84" s="13"/>
      <c r="N84" s="13"/>
      <c r="O84" s="13"/>
      <c r="P84" s="13"/>
      <c r="Q84" s="13"/>
    </row>
    <row r="85" spans="1:17" s="7" customFormat="1" ht="15">
      <c r="A85" s="1"/>
      <c r="C85" s="10"/>
      <c r="D85" s="12"/>
      <c r="E85" s="12"/>
      <c r="F85" s="12"/>
      <c r="G85" s="12"/>
      <c r="H85" s="12"/>
      <c r="I85" s="13"/>
      <c r="J85" s="13"/>
      <c r="K85" s="13"/>
      <c r="L85" s="13"/>
      <c r="M85" s="13"/>
      <c r="N85" s="13"/>
      <c r="O85" s="13"/>
      <c r="P85" s="13"/>
      <c r="Q85" s="13"/>
    </row>
    <row r="86" spans="1:17" s="7" customFormat="1" ht="15">
      <c r="A86" s="1"/>
      <c r="C86" s="10"/>
      <c r="D86" s="12"/>
      <c r="E86" s="12"/>
      <c r="F86" s="12"/>
      <c r="G86" s="12"/>
      <c r="H86" s="12"/>
      <c r="I86" s="13"/>
      <c r="J86" s="13"/>
      <c r="K86" s="13"/>
      <c r="L86" s="13"/>
      <c r="M86" s="13"/>
      <c r="N86" s="13"/>
      <c r="O86" s="13"/>
      <c r="P86" s="13"/>
      <c r="Q86" s="13"/>
    </row>
    <row r="87" spans="1:17" s="7" customFormat="1" ht="15">
      <c r="A87" s="1"/>
      <c r="C87" s="10"/>
      <c r="D87" s="12"/>
      <c r="E87" s="12"/>
      <c r="F87" s="12"/>
      <c r="G87" s="12"/>
      <c r="H87" s="12"/>
      <c r="I87" s="13"/>
      <c r="J87" s="13"/>
      <c r="K87" s="13"/>
      <c r="L87" s="13"/>
      <c r="M87" s="13"/>
      <c r="N87" s="13"/>
      <c r="O87" s="13"/>
      <c r="P87" s="13"/>
      <c r="Q87" s="13"/>
    </row>
    <row r="88" spans="1:17" s="7" customFormat="1" ht="15">
      <c r="A88" s="1"/>
      <c r="C88" s="10"/>
      <c r="D88" s="12"/>
      <c r="E88" s="12"/>
      <c r="F88" s="12"/>
      <c r="G88" s="12"/>
      <c r="H88" s="12"/>
      <c r="I88" s="13"/>
      <c r="J88" s="13"/>
      <c r="K88" s="13"/>
      <c r="L88" s="13"/>
      <c r="M88" s="13"/>
      <c r="N88" s="13"/>
      <c r="O88" s="13"/>
      <c r="P88" s="13"/>
      <c r="Q88" s="13"/>
    </row>
    <row r="89" spans="1:17" s="7" customFormat="1" ht="15">
      <c r="A89" s="1"/>
      <c r="C89" s="10"/>
      <c r="D89" s="12"/>
      <c r="E89" s="12"/>
      <c r="F89" s="12"/>
      <c r="G89" s="12"/>
      <c r="H89" s="12"/>
      <c r="I89" s="13"/>
      <c r="J89" s="13"/>
      <c r="K89" s="13"/>
      <c r="L89" s="13"/>
      <c r="M89" s="13"/>
      <c r="N89" s="13"/>
      <c r="O89" s="13"/>
      <c r="P89" s="13"/>
      <c r="Q89" s="13"/>
    </row>
    <row r="90" spans="1:17" s="7" customFormat="1" ht="15">
      <c r="A90" s="1"/>
      <c r="C90" s="10"/>
      <c r="D90" s="12"/>
      <c r="E90" s="12"/>
      <c r="F90" s="12"/>
      <c r="G90" s="12"/>
      <c r="H90" s="12"/>
      <c r="I90" s="13"/>
      <c r="J90" s="13"/>
      <c r="K90" s="13"/>
      <c r="L90" s="13"/>
      <c r="M90" s="13"/>
      <c r="N90" s="13"/>
      <c r="O90" s="13"/>
      <c r="P90" s="13"/>
      <c r="Q90" s="13"/>
    </row>
    <row r="91" spans="1:17" s="7" customFormat="1" ht="15">
      <c r="A91" s="1"/>
      <c r="C91" s="10"/>
      <c r="D91" s="12"/>
      <c r="E91" s="12"/>
      <c r="F91" s="12"/>
      <c r="G91" s="12"/>
      <c r="H91" s="12"/>
      <c r="I91" s="13"/>
      <c r="J91" s="13"/>
      <c r="K91" s="13"/>
      <c r="L91" s="13"/>
      <c r="M91" s="13"/>
      <c r="N91" s="13"/>
      <c r="O91" s="13"/>
      <c r="P91" s="13"/>
      <c r="Q91" s="13"/>
    </row>
    <row r="92" spans="1:17" s="7" customFormat="1" ht="15">
      <c r="A92" s="1"/>
      <c r="C92" s="10"/>
      <c r="D92" s="12"/>
      <c r="E92" s="12"/>
      <c r="F92" s="12"/>
      <c r="G92" s="12"/>
      <c r="H92" s="12"/>
      <c r="I92" s="13"/>
      <c r="J92" s="13"/>
      <c r="K92" s="13"/>
      <c r="L92" s="13"/>
      <c r="M92" s="13"/>
      <c r="N92" s="13"/>
      <c r="O92" s="13"/>
      <c r="P92" s="13"/>
      <c r="Q92" s="13"/>
    </row>
    <row r="93" spans="1:17" s="7" customFormat="1" ht="15">
      <c r="A93" s="1"/>
      <c r="C93" s="10"/>
      <c r="D93" s="12"/>
      <c r="E93" s="12"/>
      <c r="F93" s="12"/>
      <c r="G93" s="12"/>
      <c r="H93" s="12"/>
      <c r="I93" s="13"/>
      <c r="J93" s="13"/>
      <c r="K93" s="13"/>
      <c r="L93" s="13"/>
      <c r="M93" s="13"/>
      <c r="N93" s="13"/>
      <c r="O93" s="13"/>
      <c r="P93" s="13"/>
      <c r="Q93" s="13"/>
    </row>
    <row r="94" spans="1:17" s="7" customFormat="1" ht="15">
      <c r="A94" s="1"/>
      <c r="C94" s="10"/>
      <c r="D94" s="12"/>
      <c r="E94" s="12"/>
      <c r="F94" s="12"/>
      <c r="G94" s="12"/>
      <c r="H94" s="12"/>
      <c r="I94" s="13"/>
      <c r="J94" s="13"/>
      <c r="K94" s="13"/>
      <c r="L94" s="13"/>
      <c r="M94" s="13"/>
      <c r="N94" s="13"/>
      <c r="O94" s="13"/>
      <c r="P94" s="13"/>
      <c r="Q94" s="13"/>
    </row>
    <row r="95" spans="1:17" s="7" customFormat="1" ht="15">
      <c r="A95" s="1"/>
      <c r="C95" s="10"/>
      <c r="D95" s="12"/>
      <c r="E95" s="12"/>
      <c r="F95" s="12"/>
      <c r="G95" s="12"/>
      <c r="H95" s="12"/>
      <c r="I95" s="13"/>
      <c r="J95" s="13"/>
      <c r="K95" s="13"/>
      <c r="L95" s="13"/>
      <c r="M95" s="13"/>
      <c r="N95" s="13"/>
      <c r="O95" s="13"/>
      <c r="P95" s="13"/>
      <c r="Q95" s="13"/>
    </row>
    <row r="96" spans="1:17" s="7" customFormat="1" ht="15">
      <c r="A96" s="1"/>
      <c r="C96" s="10"/>
      <c r="D96" s="12"/>
      <c r="E96" s="12"/>
      <c r="F96" s="12"/>
      <c r="G96" s="12"/>
      <c r="H96" s="12"/>
      <c r="I96" s="13"/>
      <c r="J96" s="13"/>
      <c r="K96" s="13"/>
      <c r="L96" s="13"/>
      <c r="M96" s="13"/>
      <c r="N96" s="13"/>
      <c r="O96" s="13"/>
      <c r="P96" s="13"/>
      <c r="Q96" s="13"/>
    </row>
    <row r="97" spans="1:17" s="7" customFormat="1" ht="15">
      <c r="A97" s="1"/>
      <c r="C97" s="10"/>
      <c r="D97" s="12"/>
      <c r="E97" s="12"/>
      <c r="F97" s="12"/>
      <c r="G97" s="12"/>
      <c r="H97" s="12"/>
      <c r="I97" s="13"/>
      <c r="J97" s="13"/>
      <c r="K97" s="13"/>
      <c r="L97" s="13"/>
      <c r="M97" s="13"/>
      <c r="N97" s="13"/>
      <c r="O97" s="13"/>
      <c r="P97" s="13"/>
      <c r="Q97" s="13"/>
    </row>
    <row r="98" spans="1:17" s="7" customFormat="1" ht="15">
      <c r="A98" s="1"/>
      <c r="C98" s="10"/>
      <c r="D98" s="12"/>
      <c r="E98" s="12"/>
      <c r="F98" s="12"/>
      <c r="G98" s="12"/>
      <c r="H98" s="12"/>
      <c r="I98" s="13"/>
      <c r="J98" s="13"/>
      <c r="K98" s="13"/>
      <c r="L98" s="13"/>
      <c r="M98" s="13"/>
      <c r="N98" s="13"/>
      <c r="O98" s="13"/>
      <c r="P98" s="13"/>
      <c r="Q98" s="13"/>
    </row>
    <row r="99" spans="1:17" s="7" customFormat="1" ht="15">
      <c r="A99" s="1"/>
      <c r="C99" s="10"/>
      <c r="D99" s="12"/>
      <c r="E99" s="12"/>
      <c r="F99" s="12"/>
      <c r="G99" s="12"/>
      <c r="H99" s="12"/>
      <c r="I99" s="13"/>
      <c r="J99" s="13"/>
      <c r="K99" s="13"/>
      <c r="L99" s="13"/>
      <c r="M99" s="13"/>
      <c r="N99" s="13"/>
      <c r="O99" s="13"/>
      <c r="P99" s="13"/>
      <c r="Q99" s="13"/>
    </row>
    <row r="100" spans="1:17" s="7" customFormat="1" ht="15">
      <c r="A100" s="1"/>
      <c r="C100" s="10"/>
      <c r="D100" s="12"/>
      <c r="E100" s="12"/>
      <c r="F100" s="12"/>
      <c r="G100" s="12"/>
      <c r="H100" s="12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s="7" customFormat="1" ht="15">
      <c r="A101" s="1"/>
      <c r="C101" s="10"/>
      <c r="D101" s="12"/>
      <c r="E101" s="12"/>
      <c r="F101" s="12"/>
      <c r="G101" s="12"/>
      <c r="H101" s="12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s="7" customFormat="1" ht="15">
      <c r="A102" s="1"/>
      <c r="C102" s="10"/>
      <c r="D102" s="12"/>
      <c r="E102" s="12"/>
      <c r="F102" s="12"/>
      <c r="G102" s="12"/>
      <c r="H102" s="12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s="7" customFormat="1" ht="15">
      <c r="A103" s="1"/>
      <c r="C103" s="10"/>
      <c r="D103" s="12"/>
      <c r="E103" s="12"/>
      <c r="F103" s="12"/>
      <c r="G103" s="12"/>
      <c r="H103" s="12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s="7" customFormat="1" ht="15">
      <c r="A104" s="1"/>
      <c r="C104" s="10"/>
      <c r="D104" s="12"/>
      <c r="E104" s="12"/>
      <c r="F104" s="12"/>
      <c r="G104" s="12"/>
      <c r="H104" s="12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s="7" customFormat="1" ht="15">
      <c r="A105" s="1"/>
      <c r="C105" s="10"/>
      <c r="D105" s="12"/>
      <c r="E105" s="12"/>
      <c r="F105" s="12"/>
      <c r="G105" s="12"/>
      <c r="H105" s="12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s="7" customFormat="1" ht="15">
      <c r="A106" s="1"/>
      <c r="C106" s="10"/>
      <c r="D106" s="12"/>
      <c r="E106" s="12"/>
      <c r="F106" s="12"/>
      <c r="G106" s="12"/>
      <c r="H106" s="12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s="7" customFormat="1" ht="15">
      <c r="A107" s="1"/>
      <c r="C107" s="10"/>
      <c r="D107" s="12"/>
      <c r="E107" s="12"/>
      <c r="F107" s="12"/>
      <c r="G107" s="12"/>
      <c r="H107" s="12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s="7" customFormat="1" ht="15">
      <c r="A108" s="1"/>
      <c r="C108" s="10"/>
      <c r="D108" s="12"/>
      <c r="E108" s="12"/>
      <c r="F108" s="12"/>
      <c r="G108" s="12"/>
      <c r="H108" s="12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s="7" customFormat="1" ht="15">
      <c r="A109" s="1"/>
      <c r="C109" s="10"/>
      <c r="D109" s="12"/>
      <c r="E109" s="12"/>
      <c r="F109" s="12"/>
      <c r="G109" s="12"/>
      <c r="H109" s="12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s="7" customFormat="1" ht="15">
      <c r="A110" s="1"/>
      <c r="C110" s="10"/>
      <c r="D110" s="12"/>
      <c r="E110" s="12"/>
      <c r="F110" s="12"/>
      <c r="G110" s="12"/>
      <c r="H110" s="12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s="7" customFormat="1" ht="15">
      <c r="A111" s="1"/>
      <c r="C111" s="10"/>
      <c r="D111" s="12"/>
      <c r="E111" s="12"/>
      <c r="F111" s="12"/>
      <c r="G111" s="12"/>
      <c r="H111" s="12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s="7" customFormat="1" ht="15">
      <c r="A112" s="1"/>
      <c r="C112" s="10"/>
      <c r="D112" s="12"/>
      <c r="E112" s="12"/>
      <c r="F112" s="12"/>
      <c r="G112" s="12"/>
      <c r="H112" s="12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s="7" customFormat="1" ht="15">
      <c r="A113" s="1"/>
      <c r="C113" s="10"/>
      <c r="D113" s="12"/>
      <c r="E113" s="12"/>
      <c r="F113" s="12"/>
      <c r="G113" s="12"/>
      <c r="H113" s="12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s="7" customFormat="1" ht="15">
      <c r="A114" s="1"/>
      <c r="C114" s="10"/>
      <c r="D114" s="12"/>
      <c r="E114" s="12"/>
      <c r="F114" s="12"/>
      <c r="G114" s="12"/>
      <c r="H114" s="12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s="7" customFormat="1" ht="15">
      <c r="A115" s="1"/>
      <c r="C115" s="10"/>
      <c r="D115" s="12"/>
      <c r="E115" s="12"/>
      <c r="F115" s="12"/>
      <c r="G115" s="12"/>
      <c r="H115" s="12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s="7" customFormat="1" ht="15">
      <c r="A116" s="1"/>
      <c r="C116" s="10"/>
      <c r="D116" s="12"/>
      <c r="E116" s="12"/>
      <c r="F116" s="12"/>
      <c r="G116" s="12"/>
      <c r="H116" s="12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s="7" customFormat="1" ht="15">
      <c r="A117" s="1"/>
      <c r="C117" s="10"/>
      <c r="D117" s="12"/>
      <c r="E117" s="12"/>
      <c r="F117" s="12"/>
      <c r="G117" s="12"/>
      <c r="H117" s="12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s="7" customFormat="1" ht="15">
      <c r="A118" s="1"/>
      <c r="C118" s="10"/>
      <c r="D118" s="12"/>
      <c r="E118" s="12"/>
      <c r="F118" s="12"/>
      <c r="G118" s="12"/>
      <c r="H118" s="12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s="7" customFormat="1" ht="15">
      <c r="A119" s="1"/>
      <c r="C119" s="10"/>
      <c r="D119" s="12"/>
      <c r="E119" s="12"/>
      <c r="F119" s="12"/>
      <c r="G119" s="12"/>
      <c r="H119" s="12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s="7" customFormat="1" ht="15">
      <c r="A120" s="1"/>
      <c r="C120" s="10"/>
      <c r="D120" s="12"/>
      <c r="E120" s="12"/>
      <c r="F120" s="12"/>
      <c r="G120" s="12"/>
      <c r="H120" s="12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s="7" customFormat="1" ht="15">
      <c r="A121" s="1"/>
      <c r="C121" s="10"/>
      <c r="D121" s="12"/>
      <c r="E121" s="12"/>
      <c r="F121" s="12"/>
      <c r="G121" s="12"/>
      <c r="H121" s="12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s="7" customFormat="1" ht="15">
      <c r="A122" s="1"/>
      <c r="C122" s="10"/>
      <c r="D122" s="12"/>
      <c r="E122" s="12"/>
      <c r="F122" s="12"/>
      <c r="G122" s="12"/>
      <c r="H122" s="12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s="7" customFormat="1" ht="15">
      <c r="A123" s="1"/>
      <c r="C123" s="10"/>
      <c r="D123" s="12"/>
      <c r="E123" s="12"/>
      <c r="F123" s="12"/>
      <c r="G123" s="12"/>
      <c r="H123" s="12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s="7" customFormat="1" ht="15">
      <c r="A124" s="1"/>
      <c r="C124" s="10"/>
      <c r="D124" s="12"/>
      <c r="E124" s="12"/>
      <c r="F124" s="12"/>
      <c r="G124" s="12"/>
      <c r="H124" s="12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s="7" customFormat="1" ht="15">
      <c r="A125" s="1"/>
      <c r="C125" s="10"/>
      <c r="D125" s="12"/>
      <c r="E125" s="12"/>
      <c r="F125" s="12"/>
      <c r="G125" s="12"/>
      <c r="H125" s="12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s="7" customFormat="1" ht="15">
      <c r="A126" s="1"/>
      <c r="C126" s="10"/>
      <c r="D126" s="12"/>
      <c r="E126" s="12"/>
      <c r="F126" s="12"/>
      <c r="G126" s="12"/>
      <c r="H126" s="12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s="7" customFormat="1" ht="15">
      <c r="A127" s="1"/>
      <c r="C127" s="10"/>
      <c r="D127" s="12"/>
      <c r="E127" s="12"/>
      <c r="F127" s="12"/>
      <c r="G127" s="12"/>
      <c r="H127" s="12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s="7" customFormat="1" ht="15">
      <c r="A128" s="1"/>
      <c r="C128" s="10"/>
      <c r="D128" s="12"/>
      <c r="E128" s="12"/>
      <c r="F128" s="12"/>
      <c r="G128" s="12"/>
      <c r="H128" s="12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s="7" customFormat="1" ht="15">
      <c r="A129" s="1"/>
      <c r="C129" s="10"/>
      <c r="D129" s="12"/>
      <c r="E129" s="12"/>
      <c r="F129" s="12"/>
      <c r="G129" s="12"/>
      <c r="H129" s="12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s="7" customFormat="1" ht="15">
      <c r="A130" s="1"/>
      <c r="C130" s="10"/>
      <c r="D130" s="12"/>
      <c r="E130" s="12"/>
      <c r="F130" s="12"/>
      <c r="G130" s="12"/>
      <c r="H130" s="12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s="7" customFormat="1" ht="15">
      <c r="A131" s="1"/>
      <c r="C131" s="10"/>
      <c r="D131" s="12"/>
      <c r="E131" s="12"/>
      <c r="F131" s="12"/>
      <c r="G131" s="12"/>
      <c r="H131" s="12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s="7" customFormat="1" ht="15">
      <c r="A132" s="1"/>
      <c r="C132" s="10"/>
      <c r="D132" s="12"/>
      <c r="E132" s="12"/>
      <c r="F132" s="12"/>
      <c r="G132" s="12"/>
      <c r="H132" s="12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s="7" customFormat="1" ht="15">
      <c r="A133" s="1"/>
      <c r="C133" s="10"/>
      <c r="D133" s="12"/>
      <c r="E133" s="12"/>
      <c r="F133" s="12"/>
      <c r="G133" s="12"/>
      <c r="H133" s="12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s="7" customFormat="1" ht="15">
      <c r="A134" s="1"/>
      <c r="C134" s="10"/>
      <c r="D134" s="12"/>
      <c r="E134" s="12"/>
      <c r="F134" s="12"/>
      <c r="G134" s="12"/>
      <c r="H134" s="12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s="7" customFormat="1" ht="15">
      <c r="A135" s="1"/>
      <c r="C135" s="10"/>
      <c r="D135" s="12"/>
      <c r="E135" s="12"/>
      <c r="F135" s="12"/>
      <c r="G135" s="12"/>
      <c r="H135" s="12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s="7" customFormat="1" ht="15">
      <c r="A136" s="1"/>
      <c r="C136" s="10"/>
      <c r="D136" s="12"/>
      <c r="E136" s="12"/>
      <c r="F136" s="12"/>
      <c r="G136" s="12"/>
      <c r="H136" s="12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s="7" customFormat="1" ht="15">
      <c r="A137" s="1"/>
      <c r="C137" s="10"/>
      <c r="D137" s="12"/>
      <c r="E137" s="12"/>
      <c r="F137" s="12"/>
      <c r="G137" s="12"/>
      <c r="H137" s="12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s="7" customFormat="1" ht="15">
      <c r="A138" s="1"/>
      <c r="C138" s="10"/>
      <c r="D138" s="12"/>
      <c r="E138" s="12"/>
      <c r="F138" s="12"/>
      <c r="G138" s="12"/>
      <c r="H138" s="12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s="7" customFormat="1" ht="15">
      <c r="A139" s="1"/>
      <c r="C139" s="10"/>
      <c r="D139" s="12"/>
      <c r="E139" s="12"/>
      <c r="F139" s="12"/>
      <c r="G139" s="12"/>
      <c r="H139" s="12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s="7" customFormat="1" ht="15">
      <c r="A140" s="1"/>
      <c r="C140" s="10"/>
      <c r="D140" s="12"/>
      <c r="E140" s="12"/>
      <c r="F140" s="12"/>
      <c r="G140" s="12"/>
      <c r="H140" s="12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s="7" customFormat="1" ht="15">
      <c r="A141" s="1"/>
      <c r="C141" s="10"/>
      <c r="D141" s="12"/>
      <c r="E141" s="12"/>
      <c r="F141" s="12"/>
      <c r="G141" s="12"/>
      <c r="H141" s="12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s="7" customFormat="1" ht="15">
      <c r="A142" s="1"/>
      <c r="C142" s="10"/>
      <c r="D142" s="12"/>
      <c r="E142" s="12"/>
      <c r="F142" s="12"/>
      <c r="G142" s="12"/>
      <c r="H142" s="12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s="7" customFormat="1" ht="15">
      <c r="A143" s="1"/>
      <c r="C143" s="10"/>
      <c r="D143" s="12"/>
      <c r="E143" s="12"/>
      <c r="F143" s="12"/>
      <c r="G143" s="12"/>
      <c r="H143" s="12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s="7" customFormat="1" ht="15">
      <c r="A144" s="1"/>
      <c r="C144" s="10"/>
      <c r="D144" s="12"/>
      <c r="E144" s="12"/>
      <c r="F144" s="12"/>
      <c r="G144" s="12"/>
      <c r="H144" s="12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s="7" customFormat="1" ht="15">
      <c r="A145" s="1"/>
      <c r="C145" s="10"/>
      <c r="D145" s="12"/>
      <c r="E145" s="12"/>
      <c r="F145" s="12"/>
      <c r="G145" s="12"/>
      <c r="H145" s="12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s="7" customFormat="1" ht="15">
      <c r="A146" s="1"/>
      <c r="C146" s="10"/>
      <c r="D146" s="12"/>
      <c r="E146" s="12"/>
      <c r="F146" s="12"/>
      <c r="G146" s="12"/>
      <c r="H146" s="12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s="7" customFormat="1" ht="15">
      <c r="A147" s="1"/>
      <c r="C147" s="10"/>
      <c r="D147" s="12"/>
      <c r="E147" s="12"/>
      <c r="F147" s="12"/>
      <c r="G147" s="12"/>
      <c r="H147" s="12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s="7" customFormat="1" ht="15">
      <c r="A148" s="1"/>
      <c r="C148" s="10"/>
      <c r="D148" s="12"/>
      <c r="E148" s="12"/>
      <c r="F148" s="12"/>
      <c r="G148" s="12"/>
      <c r="H148" s="12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s="7" customFormat="1" ht="15">
      <c r="A149" s="1"/>
      <c r="C149" s="10"/>
      <c r="D149" s="12"/>
      <c r="E149" s="12"/>
      <c r="F149" s="12"/>
      <c r="G149" s="12"/>
      <c r="H149" s="12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s="7" customFormat="1" ht="15">
      <c r="A150" s="1"/>
      <c r="C150" s="10"/>
      <c r="D150" s="12"/>
      <c r="E150" s="12"/>
      <c r="F150" s="12"/>
      <c r="G150" s="12"/>
      <c r="H150" s="12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s="7" customFormat="1" ht="15">
      <c r="A151" s="1"/>
      <c r="C151" s="10"/>
      <c r="D151" s="12"/>
      <c r="E151" s="12"/>
      <c r="F151" s="12"/>
      <c r="G151" s="12"/>
      <c r="H151" s="12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s="7" customFormat="1" ht="15">
      <c r="A152" s="1"/>
      <c r="C152" s="10"/>
      <c r="D152" s="12"/>
      <c r="E152" s="12"/>
      <c r="F152" s="12"/>
      <c r="G152" s="12"/>
      <c r="H152" s="12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s="7" customFormat="1" ht="15">
      <c r="A153" s="1"/>
      <c r="C153" s="10"/>
      <c r="D153" s="12"/>
      <c r="E153" s="12"/>
      <c r="F153" s="12"/>
      <c r="G153" s="12"/>
      <c r="H153" s="12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s="7" customFormat="1" ht="15">
      <c r="A154" s="1"/>
      <c r="C154" s="10"/>
      <c r="D154" s="12"/>
      <c r="E154" s="12"/>
      <c r="F154" s="12"/>
      <c r="G154" s="12"/>
      <c r="H154" s="12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s="7" customFormat="1" ht="15">
      <c r="A155" s="1"/>
      <c r="C155" s="10"/>
      <c r="D155" s="12"/>
      <c r="E155" s="12"/>
      <c r="F155" s="12"/>
      <c r="G155" s="12"/>
      <c r="H155" s="12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s="7" customFormat="1" ht="15">
      <c r="A156" s="1"/>
      <c r="C156" s="10"/>
      <c r="D156" s="12"/>
      <c r="E156" s="12"/>
      <c r="F156" s="12"/>
      <c r="G156" s="12"/>
      <c r="H156" s="12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s="7" customFormat="1" ht="15">
      <c r="A157" s="1"/>
      <c r="C157" s="10"/>
      <c r="D157" s="12"/>
      <c r="E157" s="12"/>
      <c r="F157" s="12"/>
      <c r="G157" s="12"/>
      <c r="H157" s="12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s="7" customFormat="1" ht="15">
      <c r="A158" s="1"/>
      <c r="C158" s="10"/>
      <c r="D158" s="12"/>
      <c r="E158" s="12"/>
      <c r="F158" s="12"/>
      <c r="G158" s="12"/>
      <c r="H158" s="12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s="7" customFormat="1" ht="15">
      <c r="A159" s="1"/>
      <c r="C159" s="10"/>
      <c r="D159" s="12"/>
      <c r="E159" s="12"/>
      <c r="F159" s="12"/>
      <c r="G159" s="12"/>
      <c r="H159" s="12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s="7" customFormat="1" ht="15">
      <c r="A160" s="1"/>
      <c r="C160" s="10"/>
      <c r="D160" s="12"/>
      <c r="E160" s="12"/>
      <c r="F160" s="12"/>
      <c r="G160" s="12"/>
      <c r="H160" s="12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s="7" customFormat="1" ht="15">
      <c r="A161" s="1"/>
      <c r="C161" s="10"/>
      <c r="D161" s="12"/>
      <c r="E161" s="12"/>
      <c r="F161" s="12"/>
      <c r="G161" s="12"/>
      <c r="H161" s="12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s="7" customFormat="1" ht="15">
      <c r="A162" s="1"/>
      <c r="C162" s="10"/>
      <c r="D162" s="12"/>
      <c r="E162" s="12"/>
      <c r="F162" s="12"/>
      <c r="G162" s="12"/>
      <c r="H162" s="12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s="7" customFormat="1" ht="15">
      <c r="A163" s="1"/>
      <c r="C163" s="10"/>
      <c r="D163" s="12"/>
      <c r="E163" s="12"/>
      <c r="F163" s="12"/>
      <c r="G163" s="12"/>
      <c r="H163" s="12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s="7" customFormat="1" ht="15">
      <c r="A164" s="1"/>
      <c r="C164" s="10"/>
      <c r="D164" s="12"/>
      <c r="E164" s="12"/>
      <c r="F164" s="12"/>
      <c r="G164" s="12"/>
      <c r="H164" s="12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s="7" customFormat="1" ht="15">
      <c r="A165" s="1"/>
      <c r="C165" s="10"/>
      <c r="D165" s="12"/>
      <c r="E165" s="12"/>
      <c r="F165" s="12"/>
      <c r="G165" s="12"/>
      <c r="H165" s="12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s="7" customFormat="1" ht="15">
      <c r="A166" s="1"/>
      <c r="C166" s="10"/>
      <c r="D166" s="12"/>
      <c r="E166" s="12"/>
      <c r="F166" s="12"/>
      <c r="G166" s="12"/>
      <c r="H166" s="12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s="7" customFormat="1" ht="15">
      <c r="A167" s="1"/>
      <c r="C167" s="10"/>
      <c r="D167" s="12"/>
      <c r="E167" s="12"/>
      <c r="F167" s="12"/>
      <c r="G167" s="12"/>
      <c r="H167" s="12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s="7" customFormat="1" ht="15">
      <c r="A168" s="1"/>
      <c r="C168" s="10"/>
      <c r="D168" s="12"/>
      <c r="E168" s="12"/>
      <c r="F168" s="12"/>
      <c r="G168" s="12"/>
      <c r="H168" s="12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s="7" customFormat="1" ht="15">
      <c r="A169" s="1"/>
      <c r="C169" s="10"/>
      <c r="D169" s="12"/>
      <c r="E169" s="12"/>
      <c r="F169" s="12"/>
      <c r="G169" s="12"/>
      <c r="H169" s="12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s="7" customFormat="1" ht="15">
      <c r="A170" s="1"/>
      <c r="C170" s="10"/>
      <c r="D170" s="12"/>
      <c r="E170" s="12"/>
      <c r="F170" s="12"/>
      <c r="G170" s="12"/>
      <c r="H170" s="12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s="7" customFormat="1" ht="15">
      <c r="A171" s="1"/>
      <c r="C171" s="10"/>
      <c r="D171" s="12"/>
      <c r="E171" s="12"/>
      <c r="F171" s="12"/>
      <c r="G171" s="12"/>
      <c r="H171" s="12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s="7" customFormat="1" ht="15">
      <c r="A172" s="1"/>
      <c r="C172" s="10"/>
      <c r="D172" s="12"/>
      <c r="E172" s="12"/>
      <c r="F172" s="12"/>
      <c r="G172" s="12"/>
      <c r="H172" s="12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s="7" customFormat="1" ht="15">
      <c r="A173" s="1"/>
      <c r="C173" s="10"/>
      <c r="D173" s="12"/>
      <c r="E173" s="12"/>
      <c r="F173" s="12"/>
      <c r="G173" s="12"/>
      <c r="H173" s="12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s="7" customFormat="1" ht="15">
      <c r="A174" s="1"/>
      <c r="C174" s="10"/>
      <c r="D174" s="12"/>
      <c r="E174" s="12"/>
      <c r="F174" s="12"/>
      <c r="G174" s="12"/>
      <c r="H174" s="12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s="7" customFormat="1" ht="15">
      <c r="A175" s="1"/>
      <c r="C175" s="10"/>
      <c r="D175" s="12"/>
      <c r="E175" s="12"/>
      <c r="F175" s="12"/>
      <c r="G175" s="12"/>
      <c r="H175" s="12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s="7" customFormat="1" ht="15">
      <c r="A176" s="1"/>
      <c r="C176" s="10"/>
      <c r="D176" s="12"/>
      <c r="E176" s="12"/>
      <c r="F176" s="12"/>
      <c r="G176" s="12"/>
      <c r="H176" s="12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s="7" customFormat="1" ht="15">
      <c r="A177" s="1"/>
      <c r="C177" s="10"/>
      <c r="D177" s="12"/>
      <c r="E177" s="12"/>
      <c r="F177" s="12"/>
      <c r="G177" s="12"/>
      <c r="H177" s="12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s="7" customFormat="1" ht="15">
      <c r="A178" s="1"/>
      <c r="C178" s="10"/>
      <c r="D178" s="12"/>
      <c r="E178" s="12"/>
      <c r="F178" s="12"/>
      <c r="G178" s="12"/>
      <c r="H178" s="12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s="7" customFormat="1" ht="15">
      <c r="A179" s="1"/>
      <c r="C179" s="10"/>
      <c r="D179" s="12"/>
      <c r="E179" s="12"/>
      <c r="F179" s="12"/>
      <c r="G179" s="12"/>
      <c r="H179" s="12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s="7" customFormat="1" ht="15">
      <c r="A180" s="1"/>
      <c r="C180" s="10"/>
      <c r="D180" s="12"/>
      <c r="E180" s="12"/>
      <c r="F180" s="12"/>
      <c r="G180" s="12"/>
      <c r="H180" s="12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s="7" customFormat="1" ht="15">
      <c r="A181" s="1"/>
      <c r="C181" s="10"/>
      <c r="D181" s="12"/>
      <c r="E181" s="12"/>
      <c r="F181" s="12"/>
      <c r="G181" s="12"/>
      <c r="H181" s="12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s="7" customFormat="1" ht="15">
      <c r="A182" s="1"/>
      <c r="C182" s="10"/>
      <c r="D182" s="12"/>
      <c r="E182" s="12"/>
      <c r="F182" s="12"/>
      <c r="G182" s="12"/>
      <c r="H182" s="12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s="7" customFormat="1" ht="15">
      <c r="A183" s="1"/>
      <c r="C183" s="10"/>
      <c r="D183" s="12"/>
      <c r="E183" s="12"/>
      <c r="F183" s="12"/>
      <c r="G183" s="12"/>
      <c r="H183" s="12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s="7" customFormat="1" ht="15">
      <c r="A184" s="1"/>
      <c r="C184" s="10"/>
      <c r="D184" s="12"/>
      <c r="E184" s="12"/>
      <c r="F184" s="12"/>
      <c r="G184" s="12"/>
      <c r="H184" s="12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s="7" customFormat="1" ht="15">
      <c r="A185" s="1"/>
      <c r="C185" s="10"/>
      <c r="D185" s="12"/>
      <c r="E185" s="12"/>
      <c r="F185" s="12"/>
      <c r="G185" s="12"/>
      <c r="H185" s="12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s="7" customFormat="1" ht="15">
      <c r="A186" s="1"/>
      <c r="C186" s="10"/>
      <c r="D186" s="12"/>
      <c r="E186" s="12"/>
      <c r="F186" s="12"/>
      <c r="G186" s="12"/>
      <c r="H186" s="12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s="7" customFormat="1" ht="15">
      <c r="A187" s="1"/>
      <c r="C187" s="10"/>
      <c r="D187" s="12"/>
      <c r="E187" s="12"/>
      <c r="F187" s="12"/>
      <c r="G187" s="12"/>
      <c r="H187" s="12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s="7" customFormat="1" ht="15">
      <c r="A188" s="1"/>
      <c r="C188" s="10"/>
      <c r="D188" s="12"/>
      <c r="E188" s="12"/>
      <c r="F188" s="12"/>
      <c r="G188" s="12"/>
      <c r="H188" s="12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s="7" customFormat="1" ht="15">
      <c r="A189" s="1"/>
      <c r="C189" s="10"/>
      <c r="D189" s="12"/>
      <c r="E189" s="12"/>
      <c r="F189" s="12"/>
      <c r="G189" s="12"/>
      <c r="H189" s="12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s="7" customFormat="1" ht="15">
      <c r="A190" s="1"/>
      <c r="C190" s="10"/>
      <c r="D190" s="12"/>
      <c r="E190" s="12"/>
      <c r="F190" s="12"/>
      <c r="G190" s="12"/>
      <c r="H190" s="12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s="7" customFormat="1" ht="15">
      <c r="A191" s="1"/>
      <c r="C191" s="10"/>
      <c r="D191" s="12"/>
      <c r="E191" s="12"/>
      <c r="F191" s="12"/>
      <c r="G191" s="12"/>
      <c r="H191" s="12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s="7" customFormat="1" ht="15">
      <c r="A192" s="1"/>
      <c r="C192" s="10"/>
      <c r="D192" s="12"/>
      <c r="E192" s="12"/>
      <c r="F192" s="12"/>
      <c r="G192" s="12"/>
      <c r="H192" s="12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s="7" customFormat="1" ht="15">
      <c r="A193" s="1"/>
      <c r="C193" s="10"/>
      <c r="D193" s="12"/>
      <c r="E193" s="12"/>
      <c r="F193" s="12"/>
      <c r="G193" s="12"/>
      <c r="H193" s="12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s="7" customFormat="1" ht="15">
      <c r="A194" s="1"/>
      <c r="C194" s="10"/>
      <c r="D194" s="12"/>
      <c r="E194" s="12"/>
      <c r="F194" s="12"/>
      <c r="G194" s="12"/>
      <c r="H194" s="12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s="7" customFormat="1" ht="15">
      <c r="A195" s="1"/>
      <c r="C195" s="10"/>
      <c r="D195" s="12"/>
      <c r="E195" s="12"/>
      <c r="F195" s="12"/>
      <c r="G195" s="12"/>
      <c r="H195" s="12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s="7" customFormat="1" ht="15">
      <c r="A196" s="1"/>
      <c r="C196" s="10"/>
      <c r="D196" s="12"/>
      <c r="E196" s="12"/>
      <c r="F196" s="12"/>
      <c r="G196" s="12"/>
      <c r="H196" s="12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s="7" customFormat="1" ht="15">
      <c r="A197" s="1"/>
      <c r="C197" s="10"/>
      <c r="D197" s="12"/>
      <c r="E197" s="12"/>
      <c r="F197" s="12"/>
      <c r="G197" s="12"/>
      <c r="H197" s="12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s="7" customFormat="1" ht="15">
      <c r="A198" s="1"/>
      <c r="C198" s="10"/>
      <c r="D198" s="12"/>
      <c r="E198" s="12"/>
      <c r="F198" s="12"/>
      <c r="G198" s="12"/>
      <c r="H198" s="12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s="7" customFormat="1" ht="15">
      <c r="A199" s="1"/>
      <c r="C199" s="10"/>
      <c r="D199" s="12"/>
      <c r="E199" s="12"/>
      <c r="F199" s="12"/>
      <c r="G199" s="12"/>
      <c r="H199" s="12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s="7" customFormat="1" ht="15">
      <c r="A200" s="1"/>
      <c r="C200" s="10"/>
      <c r="D200" s="12"/>
      <c r="E200" s="12"/>
      <c r="F200" s="12"/>
      <c r="G200" s="12"/>
      <c r="H200" s="12"/>
      <c r="I200" s="13"/>
      <c r="J200" s="13"/>
      <c r="K200" s="13"/>
      <c r="L200" s="13"/>
      <c r="M200" s="13"/>
      <c r="N200" s="13"/>
      <c r="O200" s="13"/>
      <c r="P200" s="13"/>
      <c r="Q200" s="13"/>
    </row>
    <row r="201" spans="1:17" s="7" customFormat="1" ht="15">
      <c r="A201" s="1"/>
      <c r="C201" s="10"/>
      <c r="D201" s="12"/>
      <c r="E201" s="12"/>
      <c r="F201" s="12"/>
      <c r="G201" s="12"/>
      <c r="H201" s="12"/>
      <c r="I201" s="13"/>
      <c r="J201" s="13"/>
      <c r="K201" s="13"/>
      <c r="L201" s="13"/>
      <c r="M201" s="13"/>
      <c r="N201" s="13"/>
      <c r="O201" s="13"/>
      <c r="P201" s="13"/>
      <c r="Q201" s="13"/>
    </row>
    <row r="202" spans="1:17" s="7" customFormat="1" ht="15">
      <c r="A202" s="1"/>
      <c r="C202" s="10"/>
      <c r="D202" s="12"/>
      <c r="E202" s="12"/>
      <c r="F202" s="12"/>
      <c r="G202" s="12"/>
      <c r="H202" s="12"/>
      <c r="I202" s="13"/>
      <c r="J202" s="13"/>
      <c r="K202" s="13"/>
      <c r="L202" s="13"/>
      <c r="M202" s="13"/>
      <c r="N202" s="13"/>
      <c r="O202" s="13"/>
      <c r="P202" s="13"/>
      <c r="Q202" s="13"/>
    </row>
    <row r="203" spans="1:17" s="7" customFormat="1" ht="15">
      <c r="A203" s="1"/>
      <c r="C203" s="10"/>
      <c r="D203" s="12"/>
      <c r="E203" s="12"/>
      <c r="F203" s="12"/>
      <c r="G203" s="12"/>
      <c r="H203" s="12"/>
      <c r="I203" s="13"/>
      <c r="J203" s="13"/>
      <c r="K203" s="13"/>
      <c r="L203" s="13"/>
      <c r="M203" s="13"/>
      <c r="N203" s="13"/>
      <c r="O203" s="13"/>
      <c r="P203" s="13"/>
      <c r="Q203" s="13"/>
    </row>
    <row r="204" spans="1:17" s="7" customFormat="1" ht="15">
      <c r="A204" s="1"/>
      <c r="C204" s="10"/>
      <c r="D204" s="12"/>
      <c r="E204" s="12"/>
      <c r="F204" s="12"/>
      <c r="G204" s="12"/>
      <c r="H204" s="12"/>
      <c r="I204" s="13"/>
      <c r="J204" s="13"/>
      <c r="K204" s="13"/>
      <c r="L204" s="13"/>
      <c r="M204" s="13"/>
      <c r="N204" s="13"/>
      <c r="O204" s="13"/>
      <c r="P204" s="13"/>
      <c r="Q204" s="13"/>
    </row>
    <row r="205" spans="1:17" s="7" customFormat="1" ht="15">
      <c r="A205" s="1"/>
      <c r="C205" s="10"/>
      <c r="D205" s="12"/>
      <c r="E205" s="12"/>
      <c r="F205" s="12"/>
      <c r="G205" s="12"/>
      <c r="H205" s="12"/>
      <c r="I205" s="13"/>
      <c r="J205" s="13"/>
      <c r="K205" s="13"/>
      <c r="L205" s="13"/>
      <c r="M205" s="13"/>
      <c r="N205" s="13"/>
      <c r="O205" s="13"/>
      <c r="P205" s="13"/>
      <c r="Q205" s="13"/>
    </row>
    <row r="206" spans="1:17" s="7" customFormat="1" ht="15">
      <c r="A206" s="1"/>
      <c r="C206" s="10"/>
      <c r="D206" s="12"/>
      <c r="E206" s="12"/>
      <c r="F206" s="12"/>
      <c r="G206" s="12"/>
      <c r="H206" s="12"/>
      <c r="I206" s="13"/>
      <c r="J206" s="13"/>
      <c r="K206" s="13"/>
      <c r="L206" s="13"/>
      <c r="M206" s="13"/>
      <c r="N206" s="13"/>
      <c r="O206" s="13"/>
      <c r="P206" s="13"/>
      <c r="Q206" s="13"/>
    </row>
    <row r="207" spans="1:17" s="7" customFormat="1" ht="15">
      <c r="A207" s="1"/>
      <c r="C207" s="10"/>
      <c r="D207" s="12"/>
      <c r="E207" s="12"/>
      <c r="F207" s="12"/>
      <c r="G207" s="12"/>
      <c r="H207" s="12"/>
      <c r="I207" s="13"/>
      <c r="J207" s="13"/>
      <c r="K207" s="13"/>
      <c r="L207" s="13"/>
      <c r="M207" s="13"/>
      <c r="N207" s="13"/>
      <c r="O207" s="13"/>
      <c r="P207" s="13"/>
      <c r="Q207" s="13"/>
    </row>
    <row r="208" spans="1:17" s="7" customFormat="1" ht="15">
      <c r="A208" s="1"/>
      <c r="C208" s="10"/>
      <c r="D208" s="12"/>
      <c r="E208" s="12"/>
      <c r="F208" s="12"/>
      <c r="G208" s="12"/>
      <c r="H208" s="12"/>
      <c r="I208" s="13"/>
      <c r="J208" s="13"/>
      <c r="K208" s="13"/>
      <c r="L208" s="13"/>
      <c r="M208" s="13"/>
      <c r="N208" s="13"/>
      <c r="O208" s="13"/>
      <c r="P208" s="13"/>
      <c r="Q208" s="13"/>
    </row>
    <row r="209" spans="1:17" s="7" customFormat="1" ht="15">
      <c r="A209" s="1"/>
      <c r="C209" s="10"/>
      <c r="D209" s="12"/>
      <c r="E209" s="12"/>
      <c r="F209" s="12"/>
      <c r="G209" s="12"/>
      <c r="H209" s="12"/>
      <c r="I209" s="13"/>
      <c r="J209" s="13"/>
      <c r="K209" s="13"/>
      <c r="L209" s="13"/>
      <c r="M209" s="13"/>
      <c r="N209" s="13"/>
      <c r="O209" s="13"/>
      <c r="P209" s="13"/>
      <c r="Q209" s="13"/>
    </row>
    <row r="210" spans="1:17" s="7" customFormat="1" ht="15">
      <c r="A210" s="1"/>
      <c r="C210" s="10"/>
      <c r="D210" s="12"/>
      <c r="E210" s="12"/>
      <c r="F210" s="12"/>
      <c r="G210" s="12"/>
      <c r="H210" s="12"/>
      <c r="I210" s="13"/>
      <c r="J210" s="13"/>
      <c r="K210" s="13"/>
      <c r="L210" s="13"/>
      <c r="M210" s="13"/>
      <c r="N210" s="13"/>
      <c r="O210" s="13"/>
      <c r="P210" s="13"/>
      <c r="Q210" s="13"/>
    </row>
    <row r="211" spans="1:17" s="7" customFormat="1" ht="15">
      <c r="A211" s="1"/>
      <c r="C211" s="10"/>
      <c r="D211" s="12"/>
      <c r="E211" s="12"/>
      <c r="F211" s="12"/>
      <c r="G211" s="12"/>
      <c r="H211" s="12"/>
      <c r="I211" s="13"/>
      <c r="J211" s="13"/>
      <c r="K211" s="13"/>
      <c r="L211" s="13"/>
      <c r="M211" s="13"/>
      <c r="N211" s="13"/>
      <c r="O211" s="13"/>
      <c r="P211" s="13"/>
      <c r="Q211" s="13"/>
    </row>
    <row r="212" spans="1:17" s="7" customFormat="1" ht="15">
      <c r="A212" s="1"/>
      <c r="C212" s="10"/>
      <c r="D212" s="12"/>
      <c r="E212" s="12"/>
      <c r="F212" s="12"/>
      <c r="G212" s="12"/>
      <c r="H212" s="12"/>
      <c r="I212" s="13"/>
      <c r="J212" s="13"/>
      <c r="K212" s="13"/>
      <c r="L212" s="13"/>
      <c r="M212" s="13"/>
      <c r="N212" s="13"/>
      <c r="O212" s="13"/>
      <c r="P212" s="13"/>
      <c r="Q212" s="13"/>
    </row>
    <row r="213" spans="1:17" s="7" customFormat="1" ht="15">
      <c r="A213" s="1"/>
      <c r="C213" s="10"/>
      <c r="D213" s="12"/>
      <c r="E213" s="12"/>
      <c r="F213" s="12"/>
      <c r="G213" s="12"/>
      <c r="H213" s="12"/>
      <c r="I213" s="13"/>
      <c r="J213" s="13"/>
      <c r="K213" s="13"/>
      <c r="L213" s="13"/>
      <c r="M213" s="13"/>
      <c r="N213" s="13"/>
      <c r="O213" s="13"/>
      <c r="P213" s="13"/>
      <c r="Q213" s="13"/>
    </row>
    <row r="214" spans="1:17" s="7" customFormat="1" ht="15">
      <c r="A214" s="1"/>
      <c r="C214" s="10"/>
      <c r="D214" s="12"/>
      <c r="E214" s="12"/>
      <c r="F214" s="12"/>
      <c r="G214" s="12"/>
      <c r="H214" s="12"/>
      <c r="I214" s="13"/>
      <c r="J214" s="13"/>
      <c r="K214" s="13"/>
      <c r="L214" s="13"/>
      <c r="M214" s="13"/>
      <c r="N214" s="13"/>
      <c r="O214" s="13"/>
      <c r="P214" s="13"/>
      <c r="Q214" s="13"/>
    </row>
    <row r="215" spans="1:17" s="7" customFormat="1" ht="15">
      <c r="A215" s="1"/>
      <c r="C215" s="10"/>
      <c r="D215" s="12"/>
      <c r="E215" s="12"/>
      <c r="F215" s="12"/>
      <c r="G215" s="12"/>
      <c r="H215" s="12"/>
      <c r="I215" s="13"/>
      <c r="J215" s="13"/>
      <c r="K215" s="13"/>
      <c r="L215" s="13"/>
      <c r="M215" s="13"/>
      <c r="N215" s="13"/>
      <c r="O215" s="13"/>
      <c r="P215" s="13"/>
      <c r="Q215" s="13"/>
    </row>
    <row r="216" spans="1:17" s="7" customFormat="1" ht="15">
      <c r="A216" s="1"/>
      <c r="C216" s="10"/>
      <c r="D216" s="12"/>
      <c r="E216" s="12"/>
      <c r="F216" s="12"/>
      <c r="G216" s="12"/>
      <c r="H216" s="12"/>
      <c r="I216" s="13"/>
      <c r="J216" s="13"/>
      <c r="K216" s="13"/>
      <c r="L216" s="13"/>
      <c r="M216" s="13"/>
      <c r="N216" s="13"/>
      <c r="O216" s="13"/>
      <c r="P216" s="13"/>
      <c r="Q216" s="13"/>
    </row>
    <row r="217" spans="1:17" s="7" customFormat="1" ht="15">
      <c r="A217" s="1"/>
      <c r="C217" s="10"/>
      <c r="D217" s="12"/>
      <c r="E217" s="12"/>
      <c r="F217" s="12"/>
      <c r="G217" s="12"/>
      <c r="H217" s="12"/>
      <c r="I217" s="13"/>
      <c r="J217" s="13"/>
      <c r="K217" s="13"/>
      <c r="L217" s="13"/>
      <c r="M217" s="13"/>
      <c r="N217" s="13"/>
      <c r="O217" s="13"/>
      <c r="P217" s="13"/>
      <c r="Q217" s="13"/>
    </row>
    <row r="218" spans="1:17" s="7" customFormat="1" ht="15">
      <c r="A218" s="1"/>
      <c r="C218" s="10"/>
      <c r="D218" s="12"/>
      <c r="E218" s="12"/>
      <c r="F218" s="12"/>
      <c r="G218" s="12"/>
      <c r="H218" s="12"/>
      <c r="I218" s="13"/>
      <c r="J218" s="13"/>
      <c r="K218" s="13"/>
      <c r="L218" s="13"/>
      <c r="M218" s="13"/>
      <c r="N218" s="13"/>
      <c r="O218" s="13"/>
      <c r="P218" s="13"/>
      <c r="Q218" s="13"/>
    </row>
    <row r="219" spans="1:17" s="7" customFormat="1" ht="15">
      <c r="A219" s="1"/>
      <c r="C219" s="10"/>
      <c r="D219" s="12"/>
      <c r="E219" s="12"/>
      <c r="F219" s="12"/>
      <c r="G219" s="12"/>
      <c r="H219" s="12"/>
      <c r="I219" s="13"/>
      <c r="J219" s="13"/>
      <c r="K219" s="13"/>
      <c r="L219" s="13"/>
      <c r="M219" s="13"/>
      <c r="N219" s="13"/>
      <c r="O219" s="13"/>
      <c r="P219" s="13"/>
      <c r="Q219" s="13"/>
    </row>
    <row r="220" spans="1:17" s="7" customFormat="1" ht="15">
      <c r="A220" s="1"/>
      <c r="C220" s="10"/>
      <c r="D220" s="12"/>
      <c r="E220" s="12"/>
      <c r="F220" s="12"/>
      <c r="G220" s="12"/>
      <c r="H220" s="12"/>
      <c r="I220" s="13"/>
      <c r="J220" s="13"/>
      <c r="K220" s="13"/>
      <c r="L220" s="13"/>
      <c r="M220" s="13"/>
      <c r="N220" s="13"/>
      <c r="O220" s="13"/>
      <c r="P220" s="13"/>
      <c r="Q220" s="13"/>
    </row>
    <row r="221" spans="1:17" s="7" customFormat="1" ht="15">
      <c r="A221" s="1"/>
      <c r="C221" s="10"/>
      <c r="D221" s="12"/>
      <c r="E221" s="12"/>
      <c r="F221" s="12"/>
      <c r="G221" s="12"/>
      <c r="H221" s="12"/>
      <c r="I221" s="13"/>
      <c r="J221" s="13"/>
      <c r="K221" s="13"/>
      <c r="L221" s="13"/>
      <c r="M221" s="13"/>
      <c r="N221" s="13"/>
      <c r="O221" s="13"/>
      <c r="P221" s="13"/>
      <c r="Q221" s="13"/>
    </row>
    <row r="222" spans="1:17" s="7" customFormat="1" ht="15">
      <c r="A222" s="1"/>
      <c r="C222" s="10"/>
      <c r="D222" s="12"/>
      <c r="E222" s="12"/>
      <c r="F222" s="12"/>
      <c r="G222" s="12"/>
      <c r="H222" s="12"/>
      <c r="I222" s="13"/>
      <c r="J222" s="13"/>
      <c r="K222" s="13"/>
      <c r="L222" s="13"/>
      <c r="M222" s="13"/>
      <c r="N222" s="13"/>
      <c r="O222" s="13"/>
      <c r="P222" s="13"/>
      <c r="Q222" s="13"/>
    </row>
    <row r="223" spans="1:17" s="7" customFormat="1" ht="15">
      <c r="A223" s="1"/>
      <c r="C223" s="10"/>
      <c r="D223" s="12"/>
      <c r="E223" s="12"/>
      <c r="F223" s="12"/>
      <c r="G223" s="12"/>
      <c r="H223" s="12"/>
      <c r="I223" s="13"/>
      <c r="J223" s="13"/>
      <c r="K223" s="13"/>
      <c r="L223" s="13"/>
      <c r="M223" s="13"/>
      <c r="N223" s="13"/>
      <c r="O223" s="13"/>
      <c r="P223" s="13"/>
      <c r="Q223" s="13"/>
    </row>
    <row r="224" spans="1:17" s="7" customFormat="1" ht="15">
      <c r="A224" s="1"/>
      <c r="C224" s="10"/>
      <c r="D224" s="12"/>
      <c r="E224" s="12"/>
      <c r="F224" s="12"/>
      <c r="G224" s="12"/>
      <c r="H224" s="12"/>
      <c r="I224" s="13"/>
      <c r="J224" s="13"/>
      <c r="K224" s="13"/>
      <c r="L224" s="13"/>
      <c r="M224" s="13"/>
      <c r="N224" s="13"/>
      <c r="O224" s="13"/>
      <c r="P224" s="13"/>
      <c r="Q224" s="13"/>
    </row>
    <row r="225" spans="1:17" s="7" customFormat="1" ht="15">
      <c r="A225" s="1"/>
      <c r="C225" s="10"/>
      <c r="D225" s="12"/>
      <c r="E225" s="12"/>
      <c r="F225" s="12"/>
      <c r="G225" s="12"/>
      <c r="H225" s="12"/>
      <c r="I225" s="13"/>
      <c r="J225" s="13"/>
      <c r="K225" s="13"/>
      <c r="L225" s="13"/>
      <c r="M225" s="13"/>
      <c r="N225" s="13"/>
      <c r="O225" s="13"/>
      <c r="P225" s="13"/>
      <c r="Q225" s="13"/>
    </row>
    <row r="226" spans="1:17" s="7" customFormat="1" ht="15">
      <c r="A226" s="1"/>
      <c r="C226" s="10"/>
      <c r="D226" s="12"/>
      <c r="E226" s="12"/>
      <c r="F226" s="12"/>
      <c r="G226" s="12"/>
      <c r="H226" s="12"/>
      <c r="I226" s="13"/>
      <c r="J226" s="13"/>
      <c r="K226" s="13"/>
      <c r="L226" s="13"/>
      <c r="M226" s="13"/>
      <c r="N226" s="13"/>
      <c r="O226" s="13"/>
      <c r="P226" s="13"/>
      <c r="Q226" s="13"/>
    </row>
    <row r="227" spans="1:17" s="7" customFormat="1" ht="15">
      <c r="A227" s="1"/>
      <c r="C227" s="10"/>
      <c r="D227" s="12"/>
      <c r="E227" s="12"/>
      <c r="F227" s="12"/>
      <c r="G227" s="12"/>
      <c r="H227" s="12"/>
      <c r="I227" s="13"/>
      <c r="J227" s="13"/>
      <c r="K227" s="13"/>
      <c r="L227" s="13"/>
      <c r="M227" s="13"/>
      <c r="N227" s="13"/>
      <c r="O227" s="13"/>
      <c r="P227" s="13"/>
      <c r="Q227" s="13"/>
    </row>
    <row r="228" spans="1:17" s="7" customFormat="1" ht="15">
      <c r="A228" s="1"/>
      <c r="C228" s="10"/>
      <c r="D228" s="12"/>
      <c r="E228" s="12"/>
      <c r="F228" s="12"/>
      <c r="G228" s="12"/>
      <c r="H228" s="12"/>
      <c r="I228" s="13"/>
      <c r="J228" s="13"/>
      <c r="K228" s="13"/>
      <c r="L228" s="13"/>
      <c r="M228" s="13"/>
      <c r="N228" s="13"/>
      <c r="O228" s="13"/>
      <c r="P228" s="13"/>
      <c r="Q228" s="13"/>
    </row>
    <row r="229" spans="1:17" s="7" customFormat="1" ht="15">
      <c r="A229" s="1"/>
      <c r="C229" s="10"/>
      <c r="D229" s="12"/>
      <c r="E229" s="12"/>
      <c r="F229" s="12"/>
      <c r="G229" s="12"/>
      <c r="H229" s="12"/>
      <c r="I229" s="13"/>
      <c r="J229" s="13"/>
      <c r="K229" s="13"/>
      <c r="L229" s="13"/>
      <c r="M229" s="13"/>
      <c r="N229" s="13"/>
      <c r="O229" s="13"/>
      <c r="P229" s="13"/>
      <c r="Q229" s="13"/>
    </row>
    <row r="230" spans="1:17" s="7" customFormat="1" ht="15">
      <c r="A230" s="1"/>
      <c r="C230" s="10"/>
      <c r="D230" s="12"/>
      <c r="E230" s="12"/>
      <c r="F230" s="12"/>
      <c r="G230" s="12"/>
      <c r="H230" s="12"/>
      <c r="I230" s="13"/>
      <c r="J230" s="13"/>
      <c r="K230" s="13"/>
      <c r="L230" s="13"/>
      <c r="M230" s="13"/>
      <c r="N230" s="13"/>
      <c r="O230" s="13"/>
      <c r="P230" s="13"/>
      <c r="Q230" s="13"/>
    </row>
    <row r="231" spans="1:17" s="7" customFormat="1" ht="15">
      <c r="A231" s="1"/>
      <c r="C231" s="10"/>
      <c r="D231" s="12"/>
      <c r="E231" s="12"/>
      <c r="F231" s="12"/>
      <c r="G231" s="12"/>
      <c r="H231" s="12"/>
      <c r="I231" s="13"/>
      <c r="J231" s="13"/>
      <c r="K231" s="13"/>
      <c r="L231" s="13"/>
      <c r="M231" s="13"/>
      <c r="N231" s="13"/>
      <c r="O231" s="13"/>
      <c r="P231" s="13"/>
      <c r="Q231" s="13"/>
    </row>
    <row r="232" spans="1:17" s="7" customFormat="1" ht="15">
      <c r="A232" s="1"/>
      <c r="C232" s="10"/>
      <c r="D232" s="12"/>
      <c r="E232" s="12"/>
      <c r="F232" s="12"/>
      <c r="G232" s="12"/>
      <c r="H232" s="12"/>
      <c r="I232" s="13"/>
      <c r="J232" s="13"/>
      <c r="K232" s="13"/>
      <c r="L232" s="13"/>
      <c r="M232" s="13"/>
      <c r="N232" s="13"/>
      <c r="O232" s="13"/>
      <c r="P232" s="13"/>
      <c r="Q232" s="13"/>
    </row>
    <row r="233" spans="1:17" s="7" customFormat="1" ht="15">
      <c r="A233" s="1"/>
      <c r="C233" s="10"/>
      <c r="D233" s="12"/>
      <c r="E233" s="12"/>
      <c r="F233" s="12"/>
      <c r="G233" s="12"/>
      <c r="H233" s="12"/>
      <c r="I233" s="13"/>
      <c r="J233" s="13"/>
      <c r="K233" s="13"/>
      <c r="L233" s="13"/>
      <c r="M233" s="13"/>
      <c r="N233" s="13"/>
      <c r="O233" s="13"/>
      <c r="P233" s="13"/>
      <c r="Q233" s="13"/>
    </row>
    <row r="234" spans="1:17" s="7" customFormat="1" ht="15">
      <c r="A234" s="1"/>
      <c r="C234" s="10"/>
      <c r="D234" s="12"/>
      <c r="E234" s="12"/>
      <c r="F234" s="12"/>
      <c r="G234" s="12"/>
      <c r="H234" s="12"/>
      <c r="I234" s="13"/>
      <c r="J234" s="13"/>
      <c r="K234" s="13"/>
      <c r="L234" s="13"/>
      <c r="M234" s="13"/>
      <c r="N234" s="13"/>
      <c r="O234" s="13"/>
      <c r="P234" s="13"/>
      <c r="Q234" s="13"/>
    </row>
    <row r="235" spans="1:17" s="7" customFormat="1" ht="15">
      <c r="A235" s="1"/>
      <c r="C235" s="10"/>
      <c r="D235" s="12"/>
      <c r="E235" s="12"/>
      <c r="F235" s="12"/>
      <c r="G235" s="12"/>
      <c r="H235" s="12"/>
      <c r="I235" s="13"/>
      <c r="J235" s="13"/>
      <c r="K235" s="13"/>
      <c r="L235" s="13"/>
      <c r="M235" s="13"/>
      <c r="N235" s="13"/>
      <c r="O235" s="13"/>
      <c r="P235" s="13"/>
      <c r="Q235" s="13"/>
    </row>
    <row r="236" spans="1:17" s="7" customFormat="1" ht="15">
      <c r="A236" s="1"/>
      <c r="C236" s="10"/>
      <c r="D236" s="12"/>
      <c r="E236" s="12"/>
      <c r="F236" s="12"/>
      <c r="G236" s="12"/>
      <c r="H236" s="12"/>
      <c r="I236" s="13"/>
      <c r="J236" s="13"/>
      <c r="K236" s="13"/>
      <c r="L236" s="13"/>
      <c r="M236" s="13"/>
      <c r="N236" s="13"/>
      <c r="O236" s="13"/>
      <c r="P236" s="13"/>
      <c r="Q236" s="13"/>
    </row>
    <row r="237" spans="1:17" s="7" customFormat="1" ht="15">
      <c r="A237" s="1"/>
      <c r="C237" s="10"/>
      <c r="D237" s="12"/>
      <c r="E237" s="12"/>
      <c r="F237" s="12"/>
      <c r="G237" s="12"/>
      <c r="H237" s="12"/>
      <c r="I237" s="13"/>
      <c r="J237" s="13"/>
      <c r="K237" s="13"/>
      <c r="L237" s="13"/>
      <c r="M237" s="13"/>
      <c r="N237" s="13"/>
      <c r="O237" s="13"/>
      <c r="P237" s="13"/>
      <c r="Q237" s="13"/>
    </row>
    <row r="238" spans="1:17" s="7" customFormat="1" ht="15">
      <c r="A238" s="1"/>
      <c r="C238" s="10"/>
      <c r="D238" s="12"/>
      <c r="E238" s="12"/>
      <c r="F238" s="12"/>
      <c r="G238" s="12"/>
      <c r="H238" s="12"/>
      <c r="I238" s="13"/>
      <c r="J238" s="13"/>
      <c r="K238" s="13"/>
      <c r="L238" s="13"/>
      <c r="M238" s="13"/>
      <c r="N238" s="13"/>
      <c r="O238" s="13"/>
      <c r="P238" s="13"/>
      <c r="Q238" s="13"/>
    </row>
    <row r="239" spans="1:17" s="7" customFormat="1" ht="15">
      <c r="A239" s="1"/>
      <c r="C239" s="10"/>
      <c r="D239" s="12"/>
      <c r="E239" s="12"/>
      <c r="F239" s="12"/>
      <c r="G239" s="12"/>
      <c r="H239" s="12"/>
      <c r="I239" s="13"/>
      <c r="J239" s="13"/>
      <c r="K239" s="13"/>
      <c r="L239" s="13"/>
      <c r="M239" s="13"/>
      <c r="N239" s="13"/>
      <c r="O239" s="13"/>
      <c r="P239" s="13"/>
      <c r="Q239" s="13"/>
    </row>
    <row r="240" spans="1:17" s="7" customFormat="1" ht="15">
      <c r="A240" s="1"/>
      <c r="C240" s="10"/>
      <c r="D240" s="12"/>
      <c r="E240" s="12"/>
      <c r="F240" s="12"/>
      <c r="G240" s="12"/>
      <c r="H240" s="12"/>
      <c r="I240" s="13"/>
      <c r="J240" s="13"/>
      <c r="K240" s="13"/>
      <c r="L240" s="13"/>
      <c r="M240" s="13"/>
      <c r="N240" s="13"/>
      <c r="O240" s="13"/>
      <c r="P240" s="13"/>
      <c r="Q240" s="13"/>
    </row>
    <row r="241" spans="1:17" s="7" customFormat="1" ht="15">
      <c r="A241" s="1"/>
      <c r="C241" s="10"/>
      <c r="D241" s="12"/>
      <c r="E241" s="12"/>
      <c r="F241" s="12"/>
      <c r="G241" s="12"/>
      <c r="H241" s="12"/>
      <c r="I241" s="13"/>
      <c r="J241" s="13"/>
      <c r="K241" s="13"/>
      <c r="L241" s="13"/>
      <c r="M241" s="13"/>
      <c r="N241" s="13"/>
      <c r="O241" s="13"/>
      <c r="P241" s="13"/>
      <c r="Q241" s="13"/>
    </row>
    <row r="242" spans="1:17" s="7" customFormat="1" ht="15">
      <c r="A242" s="1"/>
      <c r="C242" s="10"/>
      <c r="D242" s="12"/>
      <c r="E242" s="12"/>
      <c r="F242" s="12"/>
      <c r="G242" s="12"/>
      <c r="H242" s="12"/>
      <c r="I242" s="13"/>
      <c r="J242" s="13"/>
      <c r="K242" s="13"/>
      <c r="L242" s="13"/>
      <c r="M242" s="13"/>
      <c r="N242" s="13"/>
      <c r="O242" s="13"/>
      <c r="P242" s="13"/>
      <c r="Q242" s="13"/>
    </row>
    <row r="243" spans="1:17" s="7" customFormat="1" ht="15">
      <c r="A243" s="1"/>
      <c r="C243" s="10"/>
      <c r="D243" s="12"/>
      <c r="E243" s="12"/>
      <c r="F243" s="12"/>
      <c r="G243" s="12"/>
      <c r="H243" s="12"/>
      <c r="I243" s="13"/>
      <c r="J243" s="13"/>
      <c r="K243" s="13"/>
      <c r="L243" s="13"/>
      <c r="M243" s="13"/>
      <c r="N243" s="13"/>
      <c r="O243" s="13"/>
      <c r="P243" s="13"/>
      <c r="Q243" s="13"/>
    </row>
    <row r="244" spans="1:17" s="7" customFormat="1" ht="15">
      <c r="A244" s="1"/>
      <c r="C244" s="10"/>
      <c r="D244" s="12"/>
      <c r="E244" s="12"/>
      <c r="F244" s="12"/>
      <c r="G244" s="12"/>
      <c r="H244" s="12"/>
      <c r="I244" s="13"/>
      <c r="J244" s="13"/>
      <c r="K244" s="13"/>
      <c r="L244" s="13"/>
      <c r="M244" s="13"/>
      <c r="N244" s="13"/>
      <c r="O244" s="13"/>
      <c r="P244" s="13"/>
      <c r="Q244" s="13"/>
    </row>
    <row r="245" spans="1:17" s="7" customFormat="1" ht="15">
      <c r="A245" s="1"/>
      <c r="C245" s="10"/>
      <c r="D245" s="12"/>
      <c r="E245" s="12"/>
      <c r="F245" s="12"/>
      <c r="G245" s="12"/>
      <c r="H245" s="12"/>
      <c r="I245" s="13"/>
      <c r="J245" s="13"/>
      <c r="K245" s="13"/>
      <c r="L245" s="13"/>
      <c r="M245" s="13"/>
      <c r="N245" s="13"/>
      <c r="O245" s="13"/>
      <c r="P245" s="13"/>
      <c r="Q245" s="13"/>
    </row>
    <row r="246" spans="1:17" s="7" customFormat="1" ht="15">
      <c r="A246" s="1"/>
      <c r="C246" s="10"/>
      <c r="D246" s="12"/>
      <c r="E246" s="12"/>
      <c r="F246" s="12"/>
      <c r="G246" s="12"/>
      <c r="H246" s="12"/>
      <c r="I246" s="13"/>
      <c r="J246" s="13"/>
      <c r="K246" s="13"/>
      <c r="L246" s="13"/>
      <c r="M246" s="13"/>
      <c r="N246" s="13"/>
      <c r="O246" s="13"/>
      <c r="P246" s="13"/>
      <c r="Q246" s="13"/>
    </row>
    <row r="247" spans="1:17" s="7" customFormat="1" ht="15">
      <c r="A247" s="1"/>
      <c r="C247" s="10"/>
      <c r="D247" s="12"/>
      <c r="E247" s="12"/>
      <c r="F247" s="12"/>
      <c r="G247" s="12"/>
      <c r="H247" s="12"/>
      <c r="I247" s="13"/>
      <c r="J247" s="13"/>
      <c r="K247" s="13"/>
      <c r="L247" s="13"/>
      <c r="M247" s="13"/>
      <c r="N247" s="13"/>
      <c r="O247" s="13"/>
      <c r="P247" s="13"/>
      <c r="Q247" s="13"/>
    </row>
    <row r="248" spans="1:17" s="7" customFormat="1" ht="15">
      <c r="A248" s="1"/>
      <c r="C248" s="10"/>
      <c r="D248" s="12"/>
      <c r="E248" s="12"/>
      <c r="F248" s="12"/>
      <c r="G248" s="12"/>
      <c r="H248" s="12"/>
      <c r="I248" s="13"/>
      <c r="J248" s="13"/>
      <c r="K248" s="13"/>
      <c r="L248" s="13"/>
      <c r="M248" s="13"/>
      <c r="N248" s="13"/>
      <c r="O248" s="13"/>
      <c r="P248" s="13"/>
      <c r="Q248" s="13"/>
    </row>
    <row r="249" spans="1:17" s="7" customFormat="1" ht="15">
      <c r="A249" s="1"/>
      <c r="C249" s="10"/>
      <c r="D249" s="12"/>
      <c r="E249" s="12"/>
      <c r="F249" s="12"/>
      <c r="G249" s="12"/>
      <c r="H249" s="12"/>
      <c r="I249" s="13"/>
      <c r="J249" s="13"/>
      <c r="K249" s="13"/>
      <c r="L249" s="13"/>
      <c r="M249" s="13"/>
      <c r="N249" s="13"/>
      <c r="O249" s="13"/>
      <c r="P249" s="13"/>
      <c r="Q249" s="13"/>
    </row>
    <row r="250" spans="1:17" s="7" customFormat="1" ht="15">
      <c r="A250" s="1"/>
      <c r="C250" s="10"/>
      <c r="D250" s="12"/>
      <c r="E250" s="12"/>
      <c r="F250" s="12"/>
      <c r="G250" s="12"/>
      <c r="H250" s="12"/>
      <c r="I250" s="13"/>
      <c r="J250" s="13"/>
      <c r="K250" s="13"/>
      <c r="L250" s="13"/>
      <c r="M250" s="13"/>
      <c r="N250" s="13"/>
      <c r="O250" s="13"/>
      <c r="P250" s="13"/>
      <c r="Q250" s="13"/>
    </row>
    <row r="251" spans="1:17" s="7" customFormat="1" ht="15">
      <c r="A251" s="1"/>
      <c r="C251" s="10"/>
      <c r="D251" s="12"/>
      <c r="E251" s="12"/>
      <c r="F251" s="12"/>
      <c r="G251" s="12"/>
      <c r="H251" s="12"/>
      <c r="I251" s="13"/>
      <c r="J251" s="13"/>
      <c r="K251" s="13"/>
      <c r="L251" s="13"/>
      <c r="M251" s="13"/>
      <c r="N251" s="13"/>
      <c r="O251" s="13"/>
      <c r="P251" s="13"/>
      <c r="Q251" s="13"/>
    </row>
    <row r="252" spans="1:17" s="7" customFormat="1" ht="15">
      <c r="A252" s="1"/>
      <c r="C252" s="10"/>
      <c r="D252" s="12"/>
      <c r="E252" s="12"/>
      <c r="F252" s="12"/>
      <c r="G252" s="12"/>
      <c r="H252" s="12"/>
      <c r="I252" s="13"/>
      <c r="J252" s="13"/>
      <c r="K252" s="13"/>
      <c r="L252" s="13"/>
      <c r="M252" s="13"/>
      <c r="N252" s="13"/>
      <c r="O252" s="13"/>
      <c r="P252" s="13"/>
      <c r="Q252" s="13"/>
    </row>
    <row r="253" spans="1:17" s="7" customFormat="1" ht="15">
      <c r="A253" s="1"/>
      <c r="C253" s="10"/>
      <c r="D253" s="12"/>
      <c r="E253" s="12"/>
      <c r="F253" s="12"/>
      <c r="G253" s="12"/>
      <c r="H253" s="12"/>
      <c r="I253" s="13"/>
      <c r="J253" s="13"/>
      <c r="K253" s="13"/>
      <c r="L253" s="13"/>
      <c r="M253" s="13"/>
      <c r="N253" s="13"/>
      <c r="O253" s="13"/>
      <c r="P253" s="13"/>
      <c r="Q253" s="13"/>
    </row>
    <row r="254" spans="1:17" s="7" customFormat="1" ht="15">
      <c r="A254" s="1"/>
      <c r="C254" s="10"/>
      <c r="D254" s="12"/>
      <c r="E254" s="12"/>
      <c r="F254" s="12"/>
      <c r="G254" s="12"/>
      <c r="H254" s="12"/>
      <c r="I254" s="13"/>
      <c r="J254" s="13"/>
      <c r="K254" s="13"/>
      <c r="L254" s="13"/>
      <c r="M254" s="13"/>
      <c r="N254" s="13"/>
      <c r="O254" s="13"/>
      <c r="P254" s="13"/>
      <c r="Q254" s="13"/>
    </row>
    <row r="255" spans="1:17" s="7" customFormat="1" ht="15">
      <c r="A255" s="1"/>
      <c r="C255" s="10"/>
      <c r="D255" s="12"/>
      <c r="E255" s="12"/>
      <c r="F255" s="12"/>
      <c r="G255" s="12"/>
      <c r="H255" s="12"/>
      <c r="I255" s="13"/>
      <c r="J255" s="13"/>
      <c r="K255" s="13"/>
      <c r="L255" s="13"/>
      <c r="M255" s="13"/>
      <c r="N255" s="13"/>
      <c r="O255" s="13"/>
      <c r="P255" s="13"/>
      <c r="Q255" s="13"/>
    </row>
    <row r="256" spans="1:17" s="7" customFormat="1" ht="15">
      <c r="A256" s="1"/>
      <c r="C256" s="10"/>
      <c r="D256" s="12"/>
      <c r="E256" s="12"/>
      <c r="F256" s="12"/>
      <c r="G256" s="12"/>
      <c r="H256" s="12"/>
      <c r="I256" s="13"/>
      <c r="J256" s="13"/>
      <c r="K256" s="13"/>
      <c r="L256" s="13"/>
      <c r="M256" s="13"/>
      <c r="N256" s="13"/>
      <c r="O256" s="13"/>
      <c r="P256" s="13"/>
      <c r="Q256" s="13"/>
    </row>
    <row r="257" spans="1:17" s="7" customFormat="1" ht="15">
      <c r="A257" s="1"/>
      <c r="C257" s="10"/>
      <c r="D257" s="12"/>
      <c r="E257" s="12"/>
      <c r="F257" s="12"/>
      <c r="G257" s="12"/>
      <c r="H257" s="12"/>
      <c r="I257" s="13"/>
      <c r="J257" s="13"/>
      <c r="K257" s="13"/>
      <c r="L257" s="13"/>
      <c r="M257" s="13"/>
      <c r="N257" s="13"/>
      <c r="O257" s="13"/>
      <c r="P257" s="13"/>
      <c r="Q257" s="13"/>
    </row>
  </sheetData>
  <mergeCells count="17">
    <mergeCell ref="A57:F57"/>
    <mergeCell ref="G57:H57"/>
    <mergeCell ref="J57:P57"/>
    <mergeCell ref="A58:F58"/>
    <mergeCell ref="G58:H58"/>
    <mergeCell ref="J58:P58"/>
    <mergeCell ref="A22:G22"/>
    <mergeCell ref="A16:G16"/>
    <mergeCell ref="A52:G52"/>
    <mergeCell ref="A56:Q56"/>
    <mergeCell ref="A41:G41"/>
    <mergeCell ref="A28:G28"/>
    <mergeCell ref="A37:G37"/>
    <mergeCell ref="A6:B6"/>
    <mergeCell ref="A5:B5"/>
    <mergeCell ref="A8:G8"/>
    <mergeCell ref="A10:G10"/>
  </mergeCells>
  <printOptions/>
  <pageMargins left="0.4" right="0.22" top="0.37" bottom="0.53" header="0.68" footer="0.36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КСА ИКСРФ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ZhigarevaIN</cp:lastModifiedBy>
  <cp:lastPrinted>2006-02-22T11:16:42Z</cp:lastPrinted>
  <dcterms:created xsi:type="dcterms:W3CDTF">2004-11-04T06:18:43Z</dcterms:created>
  <dcterms:modified xsi:type="dcterms:W3CDTF">2006-02-22T11:28:02Z</dcterms:modified>
  <cp:category/>
  <cp:version/>
  <cp:contentType/>
  <cp:contentStatus/>
</cp:coreProperties>
</file>